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8" yWindow="312" windowWidth="22692" windowHeight="9276"/>
  </bookViews>
  <sheets>
    <sheet name="Output-energy-to-services" sheetId="1" r:id="rId1"/>
    <sheet name="Convergence check" sheetId="3" r:id="rId2"/>
    <sheet name="Self-energy-demand-to-services" sheetId="2" r:id="rId3"/>
  </sheets>
  <calcPr calcId="145621"/>
</workbook>
</file>

<file path=xl/calcChain.xml><?xml version="1.0" encoding="utf-8"?>
<calcChain xmlns="http://schemas.openxmlformats.org/spreadsheetml/2006/main">
  <c r="N37" i="3" l="1"/>
  <c r="N17" i="3"/>
  <c r="K51" i="3"/>
  <c r="I51" i="3"/>
  <c r="H51" i="3"/>
  <c r="G51" i="3"/>
  <c r="F51" i="3"/>
  <c r="E51" i="3"/>
  <c r="D51" i="3"/>
  <c r="K50" i="3"/>
  <c r="I50" i="3"/>
  <c r="H50" i="3"/>
  <c r="G50" i="3"/>
  <c r="F50" i="3"/>
  <c r="E50" i="3"/>
  <c r="D50" i="3"/>
  <c r="K49" i="3"/>
  <c r="I49" i="3"/>
  <c r="H49" i="3"/>
  <c r="G49" i="3"/>
  <c r="F49" i="3"/>
  <c r="E49" i="3"/>
  <c r="D49" i="3"/>
  <c r="K48" i="3"/>
  <c r="I48" i="3"/>
  <c r="H48" i="3"/>
  <c r="G48" i="3"/>
  <c r="F48" i="3"/>
  <c r="E48" i="3"/>
  <c r="D48" i="3"/>
  <c r="K47" i="3"/>
  <c r="I47" i="3"/>
  <c r="H47" i="3"/>
  <c r="G47" i="3"/>
  <c r="F47" i="3"/>
  <c r="E47" i="3"/>
  <c r="D47" i="3"/>
  <c r="K46" i="3"/>
  <c r="I46" i="3"/>
  <c r="H46" i="3"/>
  <c r="G46" i="3"/>
  <c r="F46" i="3"/>
  <c r="E46" i="3"/>
  <c r="D46" i="3"/>
  <c r="K45" i="3"/>
  <c r="I45" i="3"/>
  <c r="H45" i="3"/>
  <c r="G45" i="3"/>
  <c r="F45" i="3"/>
  <c r="E45" i="3"/>
  <c r="D45" i="3"/>
  <c r="M44" i="3"/>
  <c r="M51" i="3" s="1"/>
  <c r="L44" i="3"/>
  <c r="L51" i="3" s="1"/>
  <c r="J44" i="3"/>
  <c r="J51" i="3" s="1"/>
  <c r="M43" i="3"/>
  <c r="M50" i="3" s="1"/>
  <c r="L43" i="3"/>
  <c r="L50" i="3" s="1"/>
  <c r="J43" i="3"/>
  <c r="J50" i="3" s="1"/>
  <c r="M42" i="3"/>
  <c r="M49" i="3" s="1"/>
  <c r="L42" i="3"/>
  <c r="L49" i="3" s="1"/>
  <c r="J42" i="3"/>
  <c r="J49" i="3" s="1"/>
  <c r="M41" i="3"/>
  <c r="M48" i="3" s="1"/>
  <c r="L41" i="3"/>
  <c r="L48" i="3" s="1"/>
  <c r="J41" i="3"/>
  <c r="J48" i="3" s="1"/>
  <c r="M40" i="3"/>
  <c r="M47" i="3" s="1"/>
  <c r="L40" i="3"/>
  <c r="L47" i="3" s="1"/>
  <c r="J40" i="3"/>
  <c r="J47" i="3" s="1"/>
  <c r="M39" i="3"/>
  <c r="M46" i="3" s="1"/>
  <c r="L39" i="3"/>
  <c r="L46" i="3" s="1"/>
  <c r="J39" i="3"/>
  <c r="J46" i="3" s="1"/>
  <c r="M38" i="3"/>
  <c r="M45" i="3" s="1"/>
  <c r="L38" i="3"/>
  <c r="L45" i="3" s="1"/>
  <c r="J38" i="3"/>
  <c r="J45" i="3" s="1"/>
  <c r="M31" i="3"/>
  <c r="L31" i="3"/>
  <c r="K31" i="3"/>
  <c r="J31" i="3"/>
  <c r="I31" i="3"/>
  <c r="H31" i="3"/>
  <c r="G31" i="3"/>
  <c r="F31" i="3"/>
  <c r="E31" i="3"/>
  <c r="D31" i="3"/>
  <c r="M30" i="3"/>
  <c r="L30" i="3"/>
  <c r="K30" i="3"/>
  <c r="J30" i="3"/>
  <c r="I30" i="3"/>
  <c r="H30" i="3"/>
  <c r="G30" i="3"/>
  <c r="F30" i="3"/>
  <c r="E30" i="3"/>
  <c r="D30" i="3"/>
  <c r="M29" i="3"/>
  <c r="L29" i="3"/>
  <c r="K29" i="3"/>
  <c r="J29" i="3"/>
  <c r="I29" i="3"/>
  <c r="H29" i="3"/>
  <c r="G29" i="3"/>
  <c r="F29" i="3"/>
  <c r="E29" i="3"/>
  <c r="D29" i="3"/>
  <c r="M28" i="3"/>
  <c r="L28" i="3"/>
  <c r="K28" i="3"/>
  <c r="J28" i="3"/>
  <c r="I28" i="3"/>
  <c r="H28" i="3"/>
  <c r="G28" i="3"/>
  <c r="F28" i="3"/>
  <c r="E28" i="3"/>
  <c r="D28" i="3"/>
  <c r="M27" i="3"/>
  <c r="L27" i="3"/>
  <c r="K27" i="3"/>
  <c r="J27" i="3"/>
  <c r="I27" i="3"/>
  <c r="H27" i="3"/>
  <c r="G27" i="3"/>
  <c r="F27" i="3"/>
  <c r="E27" i="3"/>
  <c r="D27" i="3"/>
  <c r="M26" i="3"/>
  <c r="L26" i="3"/>
  <c r="K26" i="3"/>
  <c r="J26" i="3"/>
  <c r="I26" i="3"/>
  <c r="H26" i="3"/>
  <c r="G26" i="3"/>
  <c r="F26" i="3"/>
  <c r="E26" i="3"/>
  <c r="D26" i="3"/>
  <c r="M25" i="3"/>
  <c r="L25" i="3"/>
  <c r="K25" i="3"/>
  <c r="J25" i="3"/>
  <c r="I25" i="3"/>
  <c r="H25" i="3"/>
  <c r="G25" i="3"/>
  <c r="F25" i="3"/>
  <c r="E25" i="3"/>
  <c r="D25" i="3"/>
  <c r="E9" i="3"/>
  <c r="E42" i="1"/>
  <c r="F42" i="1"/>
  <c r="G42" i="1"/>
  <c r="H42" i="1"/>
  <c r="I42" i="1"/>
  <c r="J42" i="1"/>
  <c r="K42" i="1"/>
  <c r="D42" i="1"/>
  <c r="M53" i="1"/>
  <c r="M60" i="1" s="1"/>
  <c r="M52" i="1"/>
  <c r="M59" i="1" s="1"/>
  <c r="M51" i="1"/>
  <c r="M58" i="1" s="1"/>
  <c r="M50" i="1"/>
  <c r="M57" i="1" s="1"/>
  <c r="M49" i="1"/>
  <c r="M56" i="1" s="1"/>
  <c r="M48" i="1"/>
  <c r="M55" i="1" s="1"/>
  <c r="M47" i="1"/>
  <c r="M54" i="1" s="1"/>
  <c r="L53" i="1"/>
  <c r="L60" i="1" s="1"/>
  <c r="L52" i="1"/>
  <c r="L59" i="1" s="1"/>
  <c r="L51" i="1"/>
  <c r="L50" i="1"/>
  <c r="L57" i="1" s="1"/>
  <c r="L49" i="1"/>
  <c r="L56" i="1" s="1"/>
  <c r="L48" i="1"/>
  <c r="L55" i="1" s="1"/>
  <c r="L47" i="1"/>
  <c r="L54" i="1" s="1"/>
  <c r="J48" i="1"/>
  <c r="J55" i="1" s="1"/>
  <c r="J49" i="1"/>
  <c r="J56" i="1" s="1"/>
  <c r="J50" i="1"/>
  <c r="J57" i="1" s="1"/>
  <c r="J51" i="1"/>
  <c r="J58" i="1" s="1"/>
  <c r="J52" i="1"/>
  <c r="J59" i="1" s="1"/>
  <c r="J53" i="1"/>
  <c r="J60" i="1" s="1"/>
  <c r="J47" i="1"/>
  <c r="J54" i="1" s="1"/>
  <c r="E54" i="1"/>
  <c r="F54" i="1"/>
  <c r="G54" i="1"/>
  <c r="H54" i="1"/>
  <c r="I54" i="1"/>
  <c r="K54" i="1"/>
  <c r="E56" i="1"/>
  <c r="F56" i="1"/>
  <c r="G56" i="1"/>
  <c r="H56" i="1"/>
  <c r="I56" i="1"/>
  <c r="K56" i="1"/>
  <c r="E55" i="1"/>
  <c r="F55" i="1"/>
  <c r="G55" i="1"/>
  <c r="H55" i="1"/>
  <c r="I55" i="1"/>
  <c r="K55" i="1"/>
  <c r="E57" i="1"/>
  <c r="F57" i="1"/>
  <c r="G57" i="1"/>
  <c r="H57" i="1"/>
  <c r="I57" i="1"/>
  <c r="K57" i="1"/>
  <c r="E59" i="1"/>
  <c r="F59" i="1"/>
  <c r="G59" i="1"/>
  <c r="H59" i="1"/>
  <c r="I59" i="1"/>
  <c r="K59" i="1"/>
  <c r="E60" i="1"/>
  <c r="F60" i="1"/>
  <c r="G60" i="1"/>
  <c r="H60" i="1"/>
  <c r="I60" i="1"/>
  <c r="K60" i="1"/>
  <c r="E58" i="1"/>
  <c r="F58" i="1"/>
  <c r="G58" i="1"/>
  <c r="H58" i="1"/>
  <c r="I58" i="1"/>
  <c r="K58" i="1"/>
  <c r="L58" i="1"/>
  <c r="D56" i="1"/>
  <c r="D55" i="1"/>
  <c r="D57" i="1"/>
  <c r="D59" i="1"/>
  <c r="D60" i="1"/>
  <c r="D58" i="1"/>
  <c r="D54" i="1"/>
  <c r="D61" i="1" s="1"/>
  <c r="F34" i="1"/>
  <c r="G34" i="1"/>
  <c r="H34" i="1"/>
  <c r="I34" i="1"/>
  <c r="J34" i="1"/>
  <c r="K34" i="1"/>
  <c r="L34" i="1"/>
  <c r="M34" i="1"/>
  <c r="F36" i="1"/>
  <c r="G36" i="1"/>
  <c r="H36" i="1"/>
  <c r="I36" i="1"/>
  <c r="J36" i="1"/>
  <c r="K36" i="1"/>
  <c r="L36" i="1"/>
  <c r="M36" i="1"/>
  <c r="F35" i="1"/>
  <c r="G35" i="1"/>
  <c r="H35" i="1"/>
  <c r="I35" i="1"/>
  <c r="J35" i="1"/>
  <c r="K35" i="1"/>
  <c r="L35" i="1"/>
  <c r="M35" i="1"/>
  <c r="F37" i="1"/>
  <c r="G37" i="1"/>
  <c r="H37" i="1"/>
  <c r="I37" i="1"/>
  <c r="J37" i="1"/>
  <c r="K37" i="1"/>
  <c r="L37" i="1"/>
  <c r="M37" i="1"/>
  <c r="F39" i="1"/>
  <c r="G39" i="1"/>
  <c r="H39" i="1"/>
  <c r="I39" i="1"/>
  <c r="J39" i="1"/>
  <c r="K39" i="1"/>
  <c r="L39" i="1"/>
  <c r="M39" i="1"/>
  <c r="F40" i="1"/>
  <c r="G40" i="1"/>
  <c r="H40" i="1"/>
  <c r="I40" i="1"/>
  <c r="J40" i="1"/>
  <c r="K40" i="1"/>
  <c r="L40" i="1"/>
  <c r="M40" i="1"/>
  <c r="F38" i="1"/>
  <c r="G38" i="1"/>
  <c r="H38" i="1"/>
  <c r="I38" i="1"/>
  <c r="J38" i="1"/>
  <c r="K38" i="1"/>
  <c r="L38" i="1"/>
  <c r="M38" i="1"/>
  <c r="E34" i="1"/>
  <c r="E36" i="1"/>
  <c r="E35" i="1"/>
  <c r="E37" i="1"/>
  <c r="E39" i="1"/>
  <c r="E40" i="1"/>
  <c r="E38" i="1"/>
  <c r="D36" i="1"/>
  <c r="D35" i="1"/>
  <c r="D37" i="1"/>
  <c r="D39" i="1"/>
  <c r="D40" i="1"/>
  <c r="D38" i="1"/>
  <c r="D34" i="1"/>
  <c r="N26" i="1"/>
  <c r="N46" i="1"/>
  <c r="J33" i="3" l="1"/>
  <c r="H33" i="3"/>
  <c r="D33" i="3"/>
  <c r="K33" i="3"/>
  <c r="D52" i="3"/>
  <c r="N48" i="3"/>
  <c r="Q48" i="3" s="1"/>
  <c r="N45" i="3"/>
  <c r="Q45" i="3" s="1"/>
  <c r="G52" i="3"/>
  <c r="N25" i="3"/>
  <c r="F33" i="3"/>
  <c r="N28" i="3"/>
  <c r="N29" i="3"/>
  <c r="E33" i="3"/>
  <c r="G33" i="3"/>
  <c r="N26" i="3"/>
  <c r="N30" i="3"/>
  <c r="N27" i="3"/>
  <c r="N31" i="3"/>
  <c r="I33" i="3"/>
  <c r="N49" i="3"/>
  <c r="N46" i="3"/>
  <c r="N47" i="3"/>
  <c r="L52" i="3"/>
  <c r="N50" i="3"/>
  <c r="N51" i="3"/>
  <c r="L53" i="3"/>
  <c r="M52" i="3"/>
  <c r="M53" i="3"/>
  <c r="J52" i="3"/>
  <c r="D53" i="3"/>
  <c r="G53" i="3"/>
  <c r="J53" i="3"/>
  <c r="L61" i="1"/>
  <c r="J61" i="1"/>
  <c r="M61" i="1"/>
  <c r="G61" i="1"/>
  <c r="N37" i="1"/>
  <c r="N35" i="1"/>
  <c r="N40" i="1"/>
  <c r="N36" i="1"/>
  <c r="N38" i="1"/>
  <c r="N39" i="1"/>
  <c r="N57" i="1"/>
  <c r="N60" i="1"/>
  <c r="Q60" i="1" s="1"/>
  <c r="N55" i="1"/>
  <c r="Q55" i="1" s="1"/>
  <c r="N54" i="1"/>
  <c r="Q54" i="1" s="1"/>
  <c r="N59" i="1"/>
  <c r="Q59" i="1" s="1"/>
  <c r="N56" i="1"/>
  <c r="Q56" i="1" s="1"/>
  <c r="N58" i="1"/>
  <c r="Q58" i="1" s="1"/>
  <c r="C21" i="2"/>
  <c r="D21" i="2"/>
  <c r="E21" i="2"/>
  <c r="F21" i="2"/>
  <c r="C22" i="2"/>
  <c r="D22" i="2"/>
  <c r="E22" i="2"/>
  <c r="F22" i="2"/>
  <c r="C23" i="2"/>
  <c r="D23" i="2"/>
  <c r="E23" i="2"/>
  <c r="F23" i="2"/>
  <c r="C24" i="2"/>
  <c r="D24" i="2"/>
  <c r="E24" i="2"/>
  <c r="F24" i="2"/>
  <c r="C25" i="2"/>
  <c r="D25" i="2"/>
  <c r="E25" i="2"/>
  <c r="F25" i="2"/>
  <c r="C26" i="2"/>
  <c r="D26" i="2"/>
  <c r="E26" i="2"/>
  <c r="F26" i="2"/>
  <c r="C27" i="2"/>
  <c r="D27" i="2"/>
  <c r="E27" i="2"/>
  <c r="F27" i="2"/>
  <c r="C28" i="2"/>
  <c r="D28" i="2"/>
  <c r="E28" i="2"/>
  <c r="F28" i="2"/>
  <c r="C29" i="2"/>
  <c r="D29" i="2"/>
  <c r="E29" i="2"/>
  <c r="F29" i="2"/>
  <c r="C30" i="2"/>
  <c r="D30" i="2"/>
  <c r="E30" i="2"/>
  <c r="F30" i="2"/>
  <c r="D20" i="2"/>
  <c r="E20" i="2"/>
  <c r="F20" i="2"/>
  <c r="C20" i="2"/>
  <c r="E18" i="1"/>
  <c r="M62" i="1" s="1"/>
  <c r="N32" i="3" l="1"/>
  <c r="O29" i="3" s="1"/>
  <c r="Q51" i="3"/>
  <c r="Q47" i="3"/>
  <c r="Q50" i="3"/>
  <c r="N52" i="3"/>
  <c r="O51" i="3" s="1"/>
  <c r="Q46" i="3"/>
  <c r="Q49" i="3"/>
  <c r="Q57" i="1"/>
  <c r="D62" i="1"/>
  <c r="G62" i="1"/>
  <c r="J62" i="1"/>
  <c r="L62" i="1"/>
  <c r="N61" i="1"/>
  <c r="N34" i="1"/>
  <c r="O26" i="3" l="1"/>
  <c r="O31" i="3"/>
  <c r="O27" i="3"/>
  <c r="O30" i="3"/>
  <c r="O28" i="3"/>
  <c r="O25" i="3"/>
  <c r="P51" i="3"/>
  <c r="O49" i="3"/>
  <c r="O50" i="3"/>
  <c r="Q52" i="3"/>
  <c r="O47" i="3"/>
  <c r="O46" i="3"/>
  <c r="D55" i="3"/>
  <c r="O48" i="3"/>
  <c r="O45" i="3"/>
  <c r="O60" i="1"/>
  <c r="O56" i="1"/>
  <c r="O59" i="1"/>
  <c r="O55" i="1"/>
  <c r="O57" i="1"/>
  <c r="O58" i="1"/>
  <c r="O54" i="1"/>
  <c r="P45" i="3" l="1"/>
  <c r="P49" i="3"/>
  <c r="P47" i="3"/>
  <c r="N41" i="1"/>
  <c r="Q61" i="1" l="1"/>
  <c r="D64" i="1" s="1"/>
  <c r="O38" i="1"/>
  <c r="O37" i="1"/>
  <c r="O36" i="1"/>
  <c r="P56" i="1" s="1"/>
  <c r="O39" i="1"/>
  <c r="O40" i="1"/>
  <c r="P60" i="1" s="1"/>
  <c r="O35" i="1"/>
  <c r="O34" i="1"/>
  <c r="P54" i="1" s="1"/>
  <c r="P58" i="1" l="1"/>
</calcChain>
</file>

<file path=xl/sharedStrings.xml><?xml version="1.0" encoding="utf-8"?>
<sst xmlns="http://schemas.openxmlformats.org/spreadsheetml/2006/main" count="241" uniqueCount="73">
  <si>
    <t>Gross BEFH energy services output</t>
  </si>
  <si>
    <t>Gross CFE energy services output</t>
  </si>
  <si>
    <t>Gross CH energy services output</t>
  </si>
  <si>
    <t>Gross HE energy services output</t>
  </si>
  <si>
    <t>Gross NGE energy services output</t>
  </si>
  <si>
    <t>Gross NGH energy services output</t>
  </si>
  <si>
    <t>Gross NuE energy services output</t>
  </si>
  <si>
    <t>Gross PTF energy services output</t>
  </si>
  <si>
    <t>GW</t>
  </si>
  <si>
    <t>https://insightmaker.com/insight/35843/Clone-of-Energy-transition-to-lower-EROI-sources</t>
  </si>
  <si>
    <t>Work (ICE)</t>
  </si>
  <si>
    <t>High temp heating (combustion)</t>
  </si>
  <si>
    <t>Low temp heating (combustion)</t>
  </si>
  <si>
    <t>Low temp heating (electrical via heat pump)</t>
  </si>
  <si>
    <t>Low temp heating (electrical via heat pumps)</t>
  </si>
  <si>
    <t>Totals</t>
  </si>
  <si>
    <t>Work--other (electrical via grid transmission &amp; distribution)</t>
  </si>
  <si>
    <t>Work--transport (electrical via onboard battery storage)</t>
  </si>
  <si>
    <t>Work--other (electrical)</t>
  </si>
  <si>
    <t>High temp heating (electrical: inductive &amp; resistive)</t>
  </si>
  <si>
    <t>CFE</t>
  </si>
  <si>
    <t>CH</t>
  </si>
  <si>
    <t>NGE</t>
  </si>
  <si>
    <t>NGH</t>
  </si>
  <si>
    <t>PTF</t>
  </si>
  <si>
    <t>BEFH</t>
  </si>
  <si>
    <t>HE</t>
  </si>
  <si>
    <t>NuE</t>
  </si>
  <si>
    <t>WE</t>
  </si>
  <si>
    <t>PVE</t>
  </si>
  <si>
    <t>Battery</t>
  </si>
  <si>
    <t>Energy supply component</t>
  </si>
  <si>
    <t>Original "standard run" actual mean conversion efficiency for gross energy output to services (work &amp; heat) at specified years from simulation start (from Insight Maker model)</t>
  </si>
  <si>
    <t>Compare these values with aggregate conversion efficiency above =&gt;</t>
  </si>
  <si>
    <t>Aggregate converstion efficiency gross energy output to gross final energy services out, post-transition</t>
  </si>
  <si>
    <t>COP, including global mean electrical energy transmission &amp; distribution loss of 8%</t>
  </si>
  <si>
    <t>Converstion efficiency (at end of transition phase), including where relevant an allowance for global mean electrical energy transmission &amp; distribution loss of 8%</t>
  </si>
  <si>
    <t>Original "Standard run" input parameter values for conversion efficiency from gross output to services at specificed years from simulation start</t>
  </si>
  <si>
    <t>Learning curve factors required to give above conversion efficiency values, based on global mean conversion efficiency from energy output to services in model standard run</t>
  </si>
  <si>
    <t>Original "standard run" conversion efficiency self-energy demand to services at specificed years from simulation start</t>
  </si>
  <si>
    <t>Josh Floyd</t>
  </si>
  <si>
    <t>Introduction to the model:</t>
  </si>
  <si>
    <t>http://beyondthisbriefanomaly.org/2015/08/07/energy-transition-renewables-and-batteries-a-systems-view/</t>
  </si>
  <si>
    <t>Commentary on the "standard run" and implications:</t>
  </si>
  <si>
    <t>http://beyondthisbriefanomaly.org/2015/08/20/an-integrated-view-of-energy-transition-what-can-we-learn/</t>
  </si>
  <si>
    <t>Calculations relating to refinement of conversion efficiencies from energy to services in Insight Maker energy transition model</t>
  </si>
  <si>
    <t>Data source: Gross energy services outputs from IM energy transition model</t>
  </si>
  <si>
    <t>Link to original "standard run" version of Insight Maker energy transition model from which gross energy services data used in this spreadsheet is obtained:</t>
  </si>
  <si>
    <t>Learning curve factors included in updated version of model</t>
  </si>
  <si>
    <t>Link to updated version of model that uses data from this spreadsheet to refine handling of conversion efficiency from energy to services</t>
  </si>
  <si>
    <t>https://insightmaker.com/insight/35986/Energy-transition-to-lower-EROI-sources-refined-energy-to-services-conversion-efficiency-implementation</t>
  </si>
  <si>
    <t>Gross PVE energy services output</t>
  </si>
  <si>
    <t>Gross WE energy services output</t>
  </si>
  <si>
    <r>
      <t xml:space="preserve">Time of maximum gross energy services out </t>
    </r>
    <r>
      <rPr>
        <b/>
        <u/>
        <sz val="11"/>
        <color theme="1"/>
        <rFont val="Calibri"/>
        <family val="2"/>
        <scheme val="minor"/>
      </rPr>
      <t>post-transition</t>
    </r>
    <r>
      <rPr>
        <b/>
        <sz val="11"/>
        <color theme="1"/>
        <rFont val="Calibri"/>
        <family val="2"/>
        <scheme val="minor"/>
      </rPr>
      <t xml:space="preserve"> (years from simulation start)</t>
    </r>
  </si>
  <si>
    <r>
      <t xml:space="preserve">Time of maximum gross energy services out </t>
    </r>
    <r>
      <rPr>
        <b/>
        <u/>
        <sz val="11"/>
        <color theme="1"/>
        <rFont val="Calibri"/>
        <family val="2"/>
        <scheme val="minor"/>
      </rPr>
      <t>pre-transition</t>
    </r>
    <r>
      <rPr>
        <b/>
        <sz val="11"/>
        <color theme="1"/>
        <rFont val="Calibri"/>
        <family val="2"/>
        <scheme val="minor"/>
      </rPr>
      <t xml:space="preserve"> (years from simulation start)</t>
    </r>
  </si>
  <si>
    <t>Energy services of each type as proportion of total</t>
  </si>
  <si>
    <t>n/a</t>
  </si>
  <si>
    <t>Pre-transition use profile (%)</t>
  </si>
  <si>
    <t>Pre-transition use profile  (GW)</t>
  </si>
  <si>
    <t>Post-transition energy service type</t>
  </si>
  <si>
    <t>Post-transition use profile (%)</t>
  </si>
  <si>
    <t>Post-transition use profile  (GW)</t>
  </si>
  <si>
    <t>Post-transition to pre-transition difference in energy services of each type as proportion of total</t>
  </si>
  <si>
    <t>Check sum</t>
  </si>
  <si>
    <t>Mean converstion efficiency (energy to services) for energy sources included in post-transition supply mix</t>
  </si>
  <si>
    <t>Post-transition gross energy supply to meet energy service output</t>
  </si>
  <si>
    <t>Updated parameter values for conversion efficiency from gross output to services at specificed years from simulation start</t>
  </si>
  <si>
    <t>Link to model version in which parameter values shown here are included:</t>
  </si>
  <si>
    <t>Mean converstion efficiency (energy to services) based on post-transition values corresponding with each energy service category</t>
  </si>
  <si>
    <t>Calculations on this page take as inputs the gross energy outpus pre- and post-transition generated from the refined version of the original IM model, when the conversion efficiencies specified on the previous page are used. The conversion efficiency parameter set is taken to have converged on the correct values when: a) the aggregate conversion efficiency calculated on this page matches the post-transition global mean conversion efficiency from gross power outputs to gross energy service outputs in the IM model; and b) the mean post-transition conversion efficiencies for each source calculated on this page are sufficiently close to the year 150  values used in the IM model (see previous page).</t>
  </si>
  <si>
    <t>Version of IM energy transition model from which gross energy services output values used on this page were generated:</t>
  </si>
  <si>
    <t>&lt;=C.f. ~0.799 in IM model. This can be considered to have converged</t>
  </si>
  <si>
    <t>C.f. 0.904 on previous page (as used in IM model =&gt; these values can be considered to have converged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</si>
</sst>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C09]d\ mmmm\ yyyy;@"/>
  </numFmts>
  <fonts count="5" x14ac:knownFonts="1">
    <font>
      <sz val="11"/>
      <color theme="1"/>
      <name val="Calibri"/>
      <family val="2"/>
      <scheme val="minor"/>
    </font>
    <font>
      <b/>
      <sz val="11"/>
      <color theme="1"/>
      <name val="Calibri"/>
      <family val="2"/>
      <scheme val="minor"/>
    </font>
    <font>
      <u/>
      <sz val="11"/>
      <color theme="10"/>
      <name val="Calibri"/>
      <family val="2"/>
      <scheme val="minor"/>
    </font>
    <font>
      <b/>
      <u/>
      <sz val="11"/>
      <color theme="1"/>
      <name val="Calibri"/>
      <family val="2"/>
      <scheme val="minor"/>
    </font>
    <font>
      <sz val="1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1" tint="0.34998626667073579"/>
        <bgColor indexed="64"/>
      </patternFill>
    </fill>
  </fills>
  <borders count="9">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43">
    <xf numFmtId="0" fontId="0" fillId="0" borderId="0" xfId="0"/>
    <xf numFmtId="0" fontId="0" fillId="0" borderId="0" xfId="0" applyAlignment="1">
      <alignment wrapText="1"/>
    </xf>
    <xf numFmtId="1" fontId="0" fillId="0" borderId="0" xfId="0" applyNumberFormat="1" applyFill="1"/>
    <xf numFmtId="0" fontId="0" fillId="0" borderId="0" xfId="0" applyFill="1"/>
    <xf numFmtId="0" fontId="2" fillId="0" borderId="0" xfId="1"/>
    <xf numFmtId="0" fontId="1" fillId="0" borderId="0" xfId="0" applyFont="1" applyAlignment="1">
      <alignment wrapText="1"/>
    </xf>
    <xf numFmtId="164" fontId="1" fillId="0" borderId="0" xfId="0" applyNumberFormat="1" applyFont="1" applyAlignment="1">
      <alignment wrapText="1"/>
    </xf>
    <xf numFmtId="0" fontId="0" fillId="0" borderId="0" xfId="0" applyAlignment="1">
      <alignment horizontal="center"/>
    </xf>
    <xf numFmtId="0" fontId="1" fillId="0" borderId="0" xfId="0" applyFont="1"/>
    <xf numFmtId="0" fontId="0" fillId="0" borderId="0" xfId="0" applyAlignment="1">
      <alignment horizontal="center"/>
    </xf>
    <xf numFmtId="0" fontId="1" fillId="0" borderId="0" xfId="0" applyFont="1" applyAlignment="1">
      <alignment horizontal="center"/>
    </xf>
    <xf numFmtId="0" fontId="0" fillId="0" borderId="0" xfId="0" applyFont="1" applyAlignment="1">
      <alignment horizontal="center"/>
    </xf>
    <xf numFmtId="0" fontId="0" fillId="0" borderId="0" xfId="0" applyAlignment="1">
      <alignment horizontal="left" wrapText="1"/>
    </xf>
    <xf numFmtId="164" fontId="0" fillId="0" borderId="0" xfId="0" applyNumberFormat="1" applyAlignment="1">
      <alignment horizontal="center"/>
    </xf>
    <xf numFmtId="165" fontId="0" fillId="0" borderId="0" xfId="0" applyNumberFormat="1" applyAlignment="1">
      <alignment horizontal="left"/>
    </xf>
    <xf numFmtId="1" fontId="1" fillId="0" borderId="0" xfId="0" applyNumberFormat="1" applyFont="1"/>
    <xf numFmtId="10" fontId="0" fillId="0" borderId="0" xfId="0" applyNumberFormat="1" applyAlignment="1">
      <alignment horizontal="center"/>
    </xf>
    <xf numFmtId="10" fontId="0" fillId="0" borderId="8" xfId="0" applyNumberFormat="1" applyBorder="1" applyAlignment="1">
      <alignment horizontal="center" vertical="center"/>
    </xf>
    <xf numFmtId="1" fontId="0" fillId="0" borderId="0" xfId="0" applyNumberFormat="1" applyFill="1" applyAlignment="1">
      <alignment horizontal="center"/>
    </xf>
    <xf numFmtId="9" fontId="0" fillId="3" borderId="0" xfId="0" applyNumberFormat="1" applyFill="1" applyAlignment="1">
      <alignment horizontal="center"/>
    </xf>
    <xf numFmtId="9" fontId="0" fillId="4" borderId="0" xfId="0" applyNumberFormat="1" applyFill="1" applyAlignment="1">
      <alignment horizontal="center"/>
    </xf>
    <xf numFmtId="9" fontId="0" fillId="3" borderId="0" xfId="0" applyNumberFormat="1" applyFill="1" applyAlignment="1">
      <alignment horizontal="center" wrapText="1"/>
    </xf>
    <xf numFmtId="1" fontId="4" fillId="0" borderId="0" xfId="0" applyNumberFormat="1" applyFont="1" applyFill="1" applyAlignment="1">
      <alignment horizontal="center"/>
    </xf>
    <xf numFmtId="10" fontId="0" fillId="0" borderId="1" xfId="0" applyNumberFormat="1" applyBorder="1" applyAlignment="1">
      <alignment horizontal="center"/>
    </xf>
    <xf numFmtId="10" fontId="0" fillId="0" borderId="5" xfId="0" applyNumberFormat="1" applyBorder="1" applyAlignment="1">
      <alignment horizontal="center"/>
    </xf>
    <xf numFmtId="10" fontId="0" fillId="0" borderId="3" xfId="0" applyNumberFormat="1" applyBorder="1" applyAlignment="1">
      <alignment horizontal="center"/>
    </xf>
    <xf numFmtId="10" fontId="0" fillId="0" borderId="7" xfId="0" applyNumberFormat="1" applyBorder="1" applyAlignment="1">
      <alignment horizontal="center"/>
    </xf>
    <xf numFmtId="1" fontId="1" fillId="0" borderId="0" xfId="0" applyNumberFormat="1" applyFont="1" applyAlignment="1">
      <alignment horizontal="center"/>
    </xf>
    <xf numFmtId="164" fontId="1" fillId="0" borderId="0" xfId="0" applyNumberFormat="1" applyFont="1" applyAlignment="1">
      <alignment horizontal="center" wrapText="1"/>
    </xf>
    <xf numFmtId="1" fontId="0" fillId="0" borderId="0" xfId="0" applyNumberFormat="1" applyAlignment="1">
      <alignment horizontal="center"/>
    </xf>
    <xf numFmtId="9" fontId="0" fillId="0" borderId="0" xfId="0" applyNumberFormat="1" applyFill="1" applyAlignment="1">
      <alignment horizontal="center"/>
    </xf>
    <xf numFmtId="10" fontId="0" fillId="0" borderId="2" xfId="0" applyNumberFormat="1"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xf>
    <xf numFmtId="0" fontId="0" fillId="0" borderId="0" xfId="0" applyAlignment="1"/>
    <xf numFmtId="0" fontId="1" fillId="0" borderId="0" xfId="0" applyFont="1" applyAlignment="1">
      <alignment horizontal="center" wrapText="1"/>
    </xf>
    <xf numFmtId="0" fontId="2" fillId="0" borderId="0" xfId="1" applyAlignment="1">
      <alignment horizontal="left" wrapText="1"/>
    </xf>
    <xf numFmtId="0" fontId="1" fillId="0" borderId="0" xfId="0" applyFont="1" applyAlignment="1">
      <alignment horizontal="left" wrapText="1"/>
    </xf>
    <xf numFmtId="0" fontId="1" fillId="0" borderId="0" xfId="0" applyFont="1" applyAlignment="1">
      <alignment horizontal="center" vertical="center" textRotation="90" wrapText="1"/>
    </xf>
    <xf numFmtId="0" fontId="0" fillId="0" borderId="0" xfId="0" applyAlignment="1">
      <alignment horizontal="left" wrapText="1"/>
    </xf>
    <xf numFmtId="0" fontId="0" fillId="2" borderId="0" xfId="0" applyFill="1" applyAlignment="1">
      <alignment horizontal="center" wrapText="1"/>
    </xf>
    <xf numFmtId="0" fontId="0" fillId="2" borderId="0" xfId="0"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beyondthisbriefanomaly.org/2015/08/20/an-integrated-view-of-energy-transition-what-can-we-learn/" TargetMode="External"/><Relationship Id="rId2" Type="http://schemas.openxmlformats.org/officeDocument/2006/relationships/hyperlink" Target="http://beyondthisbriefanomaly.org/2015/08/07/energy-transition-renewables-and-batteries-a-systems-view/" TargetMode="External"/><Relationship Id="rId1" Type="http://schemas.openxmlformats.org/officeDocument/2006/relationships/hyperlink" Target="https://insightmaker.com/insight/35843/Clone-of-Energy-transition-to-lower-EROI-sources" TargetMode="External"/><Relationship Id="rId5" Type="http://schemas.openxmlformats.org/officeDocument/2006/relationships/printerSettings" Target="../printerSettings/printerSettings1.bin"/><Relationship Id="rId4" Type="http://schemas.openxmlformats.org/officeDocument/2006/relationships/hyperlink" Target="https://insightmaker.com/insight/35986/Energy-transition-to-lower-EROI-sources-refined-energy-to-services-conversion-efficiency-implementatio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insightmaker.com/insight/35986/Energy-transition-to-lower-EROI-sources-refined-energy-to-services-conversion-efficiency-implementatio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Q97"/>
  <sheetViews>
    <sheetView tabSelected="1" workbookViewId="0">
      <selection activeCell="C1" sqref="C1"/>
    </sheetView>
  </sheetViews>
  <sheetFormatPr defaultRowHeight="14.4" x14ac:dyDescent="0.3"/>
  <cols>
    <col min="3" max="3" width="47.21875" customWidth="1"/>
    <col min="4" max="4" width="20.88671875" customWidth="1"/>
    <col min="5" max="5" width="13.44140625" customWidth="1"/>
    <col min="6" max="7" width="11.5546875" customWidth="1"/>
    <col min="8" max="8" width="11.88671875" customWidth="1"/>
    <col min="9" max="9" width="14.88671875" customWidth="1"/>
    <col min="10" max="10" width="11.44140625" customWidth="1"/>
    <col min="11" max="11" width="11.109375" customWidth="1"/>
    <col min="12" max="12" width="12" customWidth="1"/>
    <col min="13" max="13" width="12.44140625" customWidth="1"/>
    <col min="15" max="16" width="15.21875" customWidth="1"/>
    <col min="17" max="17" width="16.44140625" customWidth="1"/>
  </cols>
  <sheetData>
    <row r="2" spans="3:5" x14ac:dyDescent="0.3">
      <c r="C2" s="8" t="s">
        <v>45</v>
      </c>
    </row>
    <row r="3" spans="3:5" x14ac:dyDescent="0.3">
      <c r="C3" t="s">
        <v>40</v>
      </c>
    </row>
    <row r="4" spans="3:5" x14ac:dyDescent="0.3">
      <c r="C4" s="14">
        <v>42250</v>
      </c>
    </row>
    <row r="5" spans="3:5" x14ac:dyDescent="0.3">
      <c r="C5" t="s">
        <v>41</v>
      </c>
      <c r="D5" s="4" t="s">
        <v>42</v>
      </c>
    </row>
    <row r="6" spans="3:5" x14ac:dyDescent="0.3">
      <c r="C6" t="s">
        <v>43</v>
      </c>
      <c r="D6" s="4" t="s">
        <v>44</v>
      </c>
    </row>
    <row r="7" spans="3:5" ht="57.6" x14ac:dyDescent="0.3">
      <c r="C7" s="1" t="s">
        <v>47</v>
      </c>
      <c r="D7" s="4" t="s">
        <v>9</v>
      </c>
    </row>
    <row r="8" spans="3:5" ht="43.2" x14ac:dyDescent="0.3">
      <c r="C8" s="1" t="s">
        <v>49</v>
      </c>
      <c r="D8" s="4" t="s">
        <v>50</v>
      </c>
    </row>
    <row r="9" spans="3:5" x14ac:dyDescent="0.3">
      <c r="C9" s="1"/>
      <c r="D9" s="4"/>
    </row>
    <row r="11" spans="3:5" x14ac:dyDescent="0.3">
      <c r="C11" t="s">
        <v>46</v>
      </c>
    </row>
    <row r="13" spans="3:5" x14ac:dyDescent="0.3">
      <c r="D13" s="4"/>
    </row>
    <row r="14" spans="3:5" ht="115.2" x14ac:dyDescent="0.3">
      <c r="C14" s="5" t="s">
        <v>59</v>
      </c>
      <c r="D14" s="5" t="s">
        <v>36</v>
      </c>
      <c r="E14" s="5" t="s">
        <v>35</v>
      </c>
    </row>
    <row r="15" spans="3:5" x14ac:dyDescent="0.3">
      <c r="C15" s="1" t="s">
        <v>11</v>
      </c>
      <c r="D15" s="1">
        <v>0.6</v>
      </c>
    </row>
    <row r="16" spans="3:5" x14ac:dyDescent="0.3">
      <c r="C16" s="1" t="s">
        <v>19</v>
      </c>
      <c r="D16" s="1">
        <v>0.9</v>
      </c>
    </row>
    <row r="17" spans="2:16" x14ac:dyDescent="0.3">
      <c r="C17" s="1" t="s">
        <v>12</v>
      </c>
      <c r="D17" s="1">
        <v>0.9</v>
      </c>
    </row>
    <row r="18" spans="2:16" x14ac:dyDescent="0.3">
      <c r="C18" s="1" t="s">
        <v>13</v>
      </c>
      <c r="D18" s="1"/>
      <c r="E18">
        <f>4*0.92</f>
        <v>3.68</v>
      </c>
    </row>
    <row r="19" spans="2:16" x14ac:dyDescent="0.3">
      <c r="C19" s="1" t="s">
        <v>10</v>
      </c>
      <c r="D19" s="1">
        <v>0.35</v>
      </c>
    </row>
    <row r="20" spans="2:16" ht="14.4" customHeight="1" x14ac:dyDescent="0.3">
      <c r="C20" s="1" t="s">
        <v>17</v>
      </c>
      <c r="D20" s="1">
        <v>0.75</v>
      </c>
    </row>
    <row r="21" spans="2:16" ht="28.8" x14ac:dyDescent="0.3">
      <c r="C21" s="1" t="s">
        <v>16</v>
      </c>
      <c r="D21" s="1">
        <v>0.85</v>
      </c>
    </row>
    <row r="22" spans="2:16" x14ac:dyDescent="0.3">
      <c r="C22" s="1"/>
      <c r="D22" s="1"/>
    </row>
    <row r="23" spans="2:16" x14ac:dyDescent="0.3">
      <c r="D23" s="4"/>
    </row>
    <row r="24" spans="2:16" ht="57.6" x14ac:dyDescent="0.3">
      <c r="C24" s="5" t="s">
        <v>54</v>
      </c>
      <c r="D24" s="5" t="s">
        <v>0</v>
      </c>
      <c r="E24" s="5" t="s">
        <v>1</v>
      </c>
      <c r="F24" s="5" t="s">
        <v>2</v>
      </c>
      <c r="G24" s="5" t="s">
        <v>3</v>
      </c>
      <c r="H24" s="5" t="s">
        <v>4</v>
      </c>
      <c r="I24" s="5" t="s">
        <v>5</v>
      </c>
      <c r="J24" s="5" t="s">
        <v>6</v>
      </c>
      <c r="K24" s="5" t="s">
        <v>7</v>
      </c>
      <c r="L24" s="5" t="s">
        <v>51</v>
      </c>
      <c r="M24" s="5" t="s">
        <v>52</v>
      </c>
      <c r="N24" s="8" t="s">
        <v>15</v>
      </c>
      <c r="O24" s="5" t="s">
        <v>55</v>
      </c>
      <c r="P24" s="5"/>
    </row>
    <row r="25" spans="2:16" x14ac:dyDescent="0.3">
      <c r="D25" s="34" t="s">
        <v>8</v>
      </c>
      <c r="E25" s="34"/>
      <c r="F25" s="34"/>
      <c r="G25" s="34"/>
      <c r="H25" s="34"/>
      <c r="I25" s="34"/>
      <c r="J25" s="34"/>
      <c r="K25" s="34"/>
      <c r="L25" s="34"/>
      <c r="M25" s="35"/>
    </row>
    <row r="26" spans="2:16" x14ac:dyDescent="0.3">
      <c r="C26" s="3">
        <v>112</v>
      </c>
      <c r="D26" s="18">
        <v>852.68513287765995</v>
      </c>
      <c r="E26" s="18">
        <v>1254.2673396095399</v>
      </c>
      <c r="F26" s="18">
        <v>751.90424108249999</v>
      </c>
      <c r="G26" s="18">
        <v>364.979155949806</v>
      </c>
      <c r="H26" s="18">
        <v>150.568193358423</v>
      </c>
      <c r="I26" s="18">
        <v>1296.49624994999</v>
      </c>
      <c r="J26" s="18">
        <v>336.69206297822399</v>
      </c>
      <c r="K26" s="18">
        <v>1192.40969597614</v>
      </c>
      <c r="L26" s="18">
        <v>0</v>
      </c>
      <c r="M26" s="18">
        <v>0</v>
      </c>
      <c r="N26" s="18">
        <f>SUM(D26:M26)</f>
        <v>6200.0020717822827</v>
      </c>
      <c r="O26" s="9"/>
    </row>
    <row r="27" spans="2:16" ht="14.4" customHeight="1" x14ac:dyDescent="0.3">
      <c r="B27" s="39" t="s">
        <v>57</v>
      </c>
      <c r="C27" t="s">
        <v>11</v>
      </c>
      <c r="D27" s="19">
        <v>0.2</v>
      </c>
      <c r="E27" s="19">
        <v>0</v>
      </c>
      <c r="F27" s="19">
        <v>1</v>
      </c>
      <c r="G27" s="19">
        <v>0</v>
      </c>
      <c r="H27" s="19">
        <v>0</v>
      </c>
      <c r="I27" s="19">
        <v>0.5</v>
      </c>
      <c r="J27" s="19">
        <v>0</v>
      </c>
      <c r="K27" s="19">
        <v>0</v>
      </c>
      <c r="L27" s="19">
        <v>0</v>
      </c>
      <c r="M27" s="19">
        <v>0</v>
      </c>
      <c r="N27" s="18"/>
      <c r="O27" s="9"/>
    </row>
    <row r="28" spans="2:16" ht="14.4" customHeight="1" x14ac:dyDescent="0.3">
      <c r="B28" s="39"/>
      <c r="C28" t="s">
        <v>19</v>
      </c>
      <c r="D28" s="19">
        <v>0</v>
      </c>
      <c r="E28" s="19">
        <v>0</v>
      </c>
      <c r="F28" s="19">
        <v>0</v>
      </c>
      <c r="G28" s="19">
        <v>0</v>
      </c>
      <c r="H28" s="19">
        <v>0</v>
      </c>
      <c r="I28" s="19">
        <v>0</v>
      </c>
      <c r="J28" s="19">
        <v>0</v>
      </c>
      <c r="K28" s="19">
        <v>0</v>
      </c>
      <c r="L28" s="19">
        <v>0</v>
      </c>
      <c r="M28" s="19">
        <v>0</v>
      </c>
      <c r="N28" s="18"/>
      <c r="O28" s="9"/>
    </row>
    <row r="29" spans="2:16" x14ac:dyDescent="0.3">
      <c r="B29" s="39"/>
      <c r="C29" t="s">
        <v>12</v>
      </c>
      <c r="D29" s="19">
        <v>0.2</v>
      </c>
      <c r="E29" s="19">
        <v>0</v>
      </c>
      <c r="F29" s="19">
        <v>0</v>
      </c>
      <c r="G29" s="19">
        <v>0</v>
      </c>
      <c r="H29" s="19">
        <v>0</v>
      </c>
      <c r="I29" s="19">
        <v>0.5</v>
      </c>
      <c r="J29" s="19">
        <v>0</v>
      </c>
      <c r="K29" s="19">
        <v>0</v>
      </c>
      <c r="L29" s="19">
        <v>0</v>
      </c>
      <c r="M29" s="19">
        <v>0</v>
      </c>
      <c r="N29" s="18"/>
      <c r="O29" s="9"/>
    </row>
    <row r="30" spans="2:16" x14ac:dyDescent="0.3">
      <c r="B30" s="39"/>
      <c r="C30" t="s">
        <v>14</v>
      </c>
      <c r="D30" s="19">
        <v>0</v>
      </c>
      <c r="E30" s="19">
        <v>0</v>
      </c>
      <c r="F30" s="19">
        <v>0</v>
      </c>
      <c r="G30" s="19">
        <v>0</v>
      </c>
      <c r="H30" s="19">
        <v>0</v>
      </c>
      <c r="I30" s="19">
        <v>0</v>
      </c>
      <c r="J30" s="19">
        <v>0</v>
      </c>
      <c r="K30" s="19">
        <v>0</v>
      </c>
      <c r="L30" s="19">
        <v>0</v>
      </c>
      <c r="M30" s="19">
        <v>0</v>
      </c>
      <c r="N30" s="18"/>
      <c r="O30" s="9"/>
    </row>
    <row r="31" spans="2:16" x14ac:dyDescent="0.3">
      <c r="B31" s="39"/>
      <c r="C31" t="s">
        <v>10</v>
      </c>
      <c r="D31" s="19">
        <v>0.5</v>
      </c>
      <c r="E31" s="19">
        <v>0</v>
      </c>
      <c r="F31" s="19">
        <v>0</v>
      </c>
      <c r="G31" s="19">
        <v>0</v>
      </c>
      <c r="H31" s="19">
        <v>0</v>
      </c>
      <c r="I31" s="19">
        <v>0</v>
      </c>
      <c r="J31" s="19">
        <v>0</v>
      </c>
      <c r="K31" s="19">
        <v>1</v>
      </c>
      <c r="L31" s="19">
        <v>0</v>
      </c>
      <c r="M31" s="19">
        <v>0</v>
      </c>
      <c r="N31" s="18"/>
      <c r="O31" s="9"/>
    </row>
    <row r="32" spans="2:16" x14ac:dyDescent="0.3">
      <c r="B32" s="39"/>
      <c r="C32" t="s">
        <v>17</v>
      </c>
      <c r="D32" s="19">
        <v>0</v>
      </c>
      <c r="E32" s="19">
        <v>0</v>
      </c>
      <c r="F32" s="19">
        <v>0</v>
      </c>
      <c r="G32" s="19">
        <v>0</v>
      </c>
      <c r="H32" s="19">
        <v>0</v>
      </c>
      <c r="I32" s="19">
        <v>0</v>
      </c>
      <c r="J32" s="19">
        <v>0</v>
      </c>
      <c r="K32" s="19">
        <v>0</v>
      </c>
      <c r="L32" s="19">
        <v>0</v>
      </c>
      <c r="M32" s="19">
        <v>0</v>
      </c>
      <c r="N32" s="18"/>
      <c r="O32" s="9"/>
    </row>
    <row r="33" spans="2:17" x14ac:dyDescent="0.3">
      <c r="B33" s="39"/>
      <c r="C33" t="s">
        <v>18</v>
      </c>
      <c r="D33" s="19">
        <v>0.1</v>
      </c>
      <c r="E33" s="19">
        <v>1</v>
      </c>
      <c r="F33" s="19">
        <v>0</v>
      </c>
      <c r="G33" s="19">
        <v>1</v>
      </c>
      <c r="H33" s="19">
        <v>1</v>
      </c>
      <c r="I33" s="19">
        <v>0</v>
      </c>
      <c r="J33" s="19">
        <v>1</v>
      </c>
      <c r="K33" s="19">
        <v>0</v>
      </c>
      <c r="L33" s="19">
        <v>0</v>
      </c>
      <c r="M33" s="19">
        <v>0</v>
      </c>
      <c r="N33" s="18"/>
      <c r="O33" s="9"/>
    </row>
    <row r="34" spans="2:17" x14ac:dyDescent="0.3">
      <c r="B34" s="39" t="s">
        <v>58</v>
      </c>
      <c r="C34" t="s">
        <v>11</v>
      </c>
      <c r="D34" s="29">
        <f t="shared" ref="D34:M34" si="0">D$26*D27</f>
        <v>170.537026575532</v>
      </c>
      <c r="E34" s="29">
        <f t="shared" si="0"/>
        <v>0</v>
      </c>
      <c r="F34" s="29">
        <f t="shared" si="0"/>
        <v>751.90424108249999</v>
      </c>
      <c r="G34" s="29">
        <f t="shared" si="0"/>
        <v>0</v>
      </c>
      <c r="H34" s="29">
        <f t="shared" si="0"/>
        <v>0</v>
      </c>
      <c r="I34" s="29">
        <f t="shared" si="0"/>
        <v>648.24812497499499</v>
      </c>
      <c r="J34" s="29">
        <f t="shared" si="0"/>
        <v>0</v>
      </c>
      <c r="K34" s="29">
        <f t="shared" si="0"/>
        <v>0</v>
      </c>
      <c r="L34" s="29">
        <f t="shared" si="0"/>
        <v>0</v>
      </c>
      <c r="M34" s="29">
        <f t="shared" si="0"/>
        <v>0</v>
      </c>
      <c r="N34" s="18">
        <f t="shared" ref="N34:N40" si="1">SUM(D34:M34)</f>
        <v>1570.689392633027</v>
      </c>
      <c r="O34" s="16">
        <f t="shared" ref="O34:O40" si="2">N34/$N$41</f>
        <v>0.25333691415711235</v>
      </c>
      <c r="P34" s="2"/>
    </row>
    <row r="35" spans="2:17" x14ac:dyDescent="0.3">
      <c r="B35" s="39"/>
      <c r="C35" t="s">
        <v>19</v>
      </c>
      <c r="D35" s="29">
        <f t="shared" ref="D35:M35" si="3">D$26*D28</f>
        <v>0</v>
      </c>
      <c r="E35" s="29">
        <f t="shared" si="3"/>
        <v>0</v>
      </c>
      <c r="F35" s="29">
        <f t="shared" si="3"/>
        <v>0</v>
      </c>
      <c r="G35" s="29">
        <f t="shared" si="3"/>
        <v>0</v>
      </c>
      <c r="H35" s="29">
        <f t="shared" si="3"/>
        <v>0</v>
      </c>
      <c r="I35" s="29">
        <f t="shared" si="3"/>
        <v>0</v>
      </c>
      <c r="J35" s="29">
        <f t="shared" si="3"/>
        <v>0</v>
      </c>
      <c r="K35" s="29">
        <f t="shared" si="3"/>
        <v>0</v>
      </c>
      <c r="L35" s="29">
        <f t="shared" si="3"/>
        <v>0</v>
      </c>
      <c r="M35" s="29">
        <f t="shared" si="3"/>
        <v>0</v>
      </c>
      <c r="N35" s="18">
        <f t="shared" si="1"/>
        <v>0</v>
      </c>
      <c r="O35" s="16">
        <f t="shared" si="2"/>
        <v>0</v>
      </c>
      <c r="P35" s="2"/>
    </row>
    <row r="36" spans="2:17" x14ac:dyDescent="0.3">
      <c r="B36" s="39"/>
      <c r="C36" t="s">
        <v>12</v>
      </c>
      <c r="D36" s="29">
        <f t="shared" ref="D36:M36" si="4">D$26*D29</f>
        <v>170.537026575532</v>
      </c>
      <c r="E36" s="29">
        <f t="shared" si="4"/>
        <v>0</v>
      </c>
      <c r="F36" s="29">
        <f t="shared" si="4"/>
        <v>0</v>
      </c>
      <c r="G36" s="29">
        <f t="shared" si="4"/>
        <v>0</v>
      </c>
      <c r="H36" s="29">
        <f t="shared" si="4"/>
        <v>0</v>
      </c>
      <c r="I36" s="29">
        <f t="shared" si="4"/>
        <v>648.24812497499499</v>
      </c>
      <c r="J36" s="29">
        <f t="shared" si="4"/>
        <v>0</v>
      </c>
      <c r="K36" s="29">
        <f t="shared" si="4"/>
        <v>0</v>
      </c>
      <c r="L36" s="29">
        <f t="shared" si="4"/>
        <v>0</v>
      </c>
      <c r="M36" s="29">
        <f t="shared" si="4"/>
        <v>0</v>
      </c>
      <c r="N36" s="18">
        <f t="shared" si="1"/>
        <v>818.78515155052696</v>
      </c>
      <c r="O36" s="16">
        <f t="shared" si="2"/>
        <v>0.13206207708817022</v>
      </c>
      <c r="P36" s="2"/>
    </row>
    <row r="37" spans="2:17" x14ac:dyDescent="0.3">
      <c r="B37" s="39"/>
      <c r="C37" t="s">
        <v>14</v>
      </c>
      <c r="D37" s="29">
        <f t="shared" ref="D37:M37" si="5">D$26*D30</f>
        <v>0</v>
      </c>
      <c r="E37" s="29">
        <f t="shared" si="5"/>
        <v>0</v>
      </c>
      <c r="F37" s="29">
        <f t="shared" si="5"/>
        <v>0</v>
      </c>
      <c r="G37" s="29">
        <f t="shared" si="5"/>
        <v>0</v>
      </c>
      <c r="H37" s="29">
        <f t="shared" si="5"/>
        <v>0</v>
      </c>
      <c r="I37" s="29">
        <f t="shared" si="5"/>
        <v>0</v>
      </c>
      <c r="J37" s="29">
        <f t="shared" si="5"/>
        <v>0</v>
      </c>
      <c r="K37" s="29">
        <f t="shared" si="5"/>
        <v>0</v>
      </c>
      <c r="L37" s="29">
        <f t="shared" si="5"/>
        <v>0</v>
      </c>
      <c r="M37" s="29">
        <f t="shared" si="5"/>
        <v>0</v>
      </c>
      <c r="N37" s="18">
        <f t="shared" si="1"/>
        <v>0</v>
      </c>
      <c r="O37" s="16">
        <f t="shared" si="2"/>
        <v>0</v>
      </c>
      <c r="P37" s="2"/>
    </row>
    <row r="38" spans="2:17" x14ac:dyDescent="0.3">
      <c r="B38" s="39"/>
      <c r="C38" t="s">
        <v>10</v>
      </c>
      <c r="D38" s="29">
        <f t="shared" ref="D38:M38" si="6">D$26*D31</f>
        <v>426.34256643882998</v>
      </c>
      <c r="E38" s="29">
        <f t="shared" si="6"/>
        <v>0</v>
      </c>
      <c r="F38" s="29">
        <f t="shared" si="6"/>
        <v>0</v>
      </c>
      <c r="G38" s="29">
        <f t="shared" si="6"/>
        <v>0</v>
      </c>
      <c r="H38" s="29">
        <f t="shared" si="6"/>
        <v>0</v>
      </c>
      <c r="I38" s="29">
        <f t="shared" si="6"/>
        <v>0</v>
      </c>
      <c r="J38" s="29">
        <f t="shared" si="6"/>
        <v>0</v>
      </c>
      <c r="K38" s="29">
        <f t="shared" si="6"/>
        <v>1192.40969597614</v>
      </c>
      <c r="L38" s="29">
        <f t="shared" si="6"/>
        <v>0</v>
      </c>
      <c r="M38" s="29">
        <f t="shared" si="6"/>
        <v>0</v>
      </c>
      <c r="N38" s="18">
        <f t="shared" si="1"/>
        <v>1618.7522624149701</v>
      </c>
      <c r="O38" s="16">
        <f t="shared" si="2"/>
        <v>0.26108898733797292</v>
      </c>
      <c r="P38" s="2"/>
    </row>
    <row r="39" spans="2:17" x14ac:dyDescent="0.3">
      <c r="B39" s="39"/>
      <c r="C39" t="s">
        <v>17</v>
      </c>
      <c r="D39" s="29">
        <f t="shared" ref="D39:M39" si="7">D$26*D32</f>
        <v>0</v>
      </c>
      <c r="E39" s="29">
        <f t="shared" si="7"/>
        <v>0</v>
      </c>
      <c r="F39" s="29">
        <f t="shared" si="7"/>
        <v>0</v>
      </c>
      <c r="G39" s="29">
        <f t="shared" si="7"/>
        <v>0</v>
      </c>
      <c r="H39" s="29">
        <f t="shared" si="7"/>
        <v>0</v>
      </c>
      <c r="I39" s="29">
        <f t="shared" si="7"/>
        <v>0</v>
      </c>
      <c r="J39" s="29">
        <f t="shared" si="7"/>
        <v>0</v>
      </c>
      <c r="K39" s="29">
        <f t="shared" si="7"/>
        <v>0</v>
      </c>
      <c r="L39" s="29">
        <f t="shared" si="7"/>
        <v>0</v>
      </c>
      <c r="M39" s="29">
        <f t="shared" si="7"/>
        <v>0</v>
      </c>
      <c r="N39" s="18">
        <f t="shared" si="1"/>
        <v>0</v>
      </c>
      <c r="O39" s="16">
        <f t="shared" si="2"/>
        <v>0</v>
      </c>
      <c r="P39" s="2"/>
    </row>
    <row r="40" spans="2:17" x14ac:dyDescent="0.3">
      <c r="B40" s="39"/>
      <c r="C40" t="s">
        <v>18</v>
      </c>
      <c r="D40" s="29">
        <f t="shared" ref="D40:M40" si="8">D$26*D33</f>
        <v>85.268513287765998</v>
      </c>
      <c r="E40" s="29">
        <f t="shared" si="8"/>
        <v>1254.2673396095399</v>
      </c>
      <c r="F40" s="29">
        <f t="shared" si="8"/>
        <v>0</v>
      </c>
      <c r="G40" s="29">
        <f t="shared" si="8"/>
        <v>364.979155949806</v>
      </c>
      <c r="H40" s="29">
        <f t="shared" si="8"/>
        <v>150.568193358423</v>
      </c>
      <c r="I40" s="29">
        <f t="shared" si="8"/>
        <v>0</v>
      </c>
      <c r="J40" s="29">
        <f t="shared" si="8"/>
        <v>336.69206297822399</v>
      </c>
      <c r="K40" s="29">
        <f t="shared" si="8"/>
        <v>0</v>
      </c>
      <c r="L40" s="29">
        <f t="shared" si="8"/>
        <v>0</v>
      </c>
      <c r="M40" s="29">
        <f t="shared" si="8"/>
        <v>0</v>
      </c>
      <c r="N40" s="18">
        <f t="shared" si="1"/>
        <v>2191.7752651837591</v>
      </c>
      <c r="O40" s="16">
        <f t="shared" si="2"/>
        <v>0.35351202141674459</v>
      </c>
      <c r="P40" s="2"/>
    </row>
    <row r="41" spans="2:17" x14ac:dyDescent="0.3">
      <c r="C41" s="8" t="s">
        <v>63</v>
      </c>
      <c r="D41" s="10"/>
      <c r="E41" s="10"/>
      <c r="F41" s="10"/>
      <c r="G41" s="10"/>
      <c r="H41" s="10"/>
      <c r="I41" s="10"/>
      <c r="J41" s="10"/>
      <c r="K41" s="10"/>
      <c r="L41" s="9"/>
      <c r="M41" s="9"/>
      <c r="N41" s="27">
        <f>SUM(N34:N40)</f>
        <v>6200.0020717822827</v>
      </c>
      <c r="O41" s="9"/>
      <c r="P41" s="15"/>
    </row>
    <row r="42" spans="2:17" ht="43.2" x14ac:dyDescent="0.3">
      <c r="C42" s="1" t="s">
        <v>68</v>
      </c>
      <c r="D42" s="13">
        <f>(D34+D35+D36+D37+D38+D39+D40)/(D34/$D$15+D35/$D$16+D36/$D$17+D37/$E$18+D38/$D$19+D39/$D$20+D40/$D$21)</f>
        <v>0.47578853842736568</v>
      </c>
      <c r="E42" s="13">
        <f t="shared" ref="E42:K42" si="9">(E34+E35+E36+E37+E38+E39+E40)/(E34/$D$15+E35/$D$16+E36/$D$17+E37/$E$18+E38/$D$19+E39/$D$20+E40/$D$21)</f>
        <v>0.85</v>
      </c>
      <c r="F42" s="13">
        <f t="shared" si="9"/>
        <v>0.6</v>
      </c>
      <c r="G42" s="13">
        <f t="shared" si="9"/>
        <v>0.85</v>
      </c>
      <c r="H42" s="13">
        <f t="shared" si="9"/>
        <v>0.85</v>
      </c>
      <c r="I42" s="13">
        <f t="shared" si="9"/>
        <v>0.72</v>
      </c>
      <c r="J42" s="13">
        <f t="shared" si="9"/>
        <v>0.85</v>
      </c>
      <c r="K42" s="13">
        <f t="shared" si="9"/>
        <v>0.35</v>
      </c>
      <c r="L42" s="13" t="s">
        <v>56</v>
      </c>
      <c r="M42" s="13" t="s">
        <v>56</v>
      </c>
    </row>
    <row r="43" spans="2:17" x14ac:dyDescent="0.3">
      <c r="C43" s="5"/>
      <c r="D43" s="6"/>
      <c r="E43" s="12"/>
      <c r="F43" s="12"/>
      <c r="G43" s="12"/>
      <c r="H43" s="12"/>
      <c r="I43" s="12"/>
    </row>
    <row r="44" spans="2:17" ht="100.8" x14ac:dyDescent="0.3">
      <c r="C44" s="5" t="s">
        <v>53</v>
      </c>
      <c r="D44" s="5" t="s">
        <v>0</v>
      </c>
      <c r="E44" s="5" t="s">
        <v>1</v>
      </c>
      <c r="F44" s="5" t="s">
        <v>2</v>
      </c>
      <c r="G44" s="5" t="s">
        <v>3</v>
      </c>
      <c r="H44" s="5" t="s">
        <v>4</v>
      </c>
      <c r="I44" s="5" t="s">
        <v>5</v>
      </c>
      <c r="J44" s="5" t="s">
        <v>6</v>
      </c>
      <c r="K44" s="5" t="s">
        <v>7</v>
      </c>
      <c r="L44" s="5" t="s">
        <v>51</v>
      </c>
      <c r="M44" s="5" t="s">
        <v>52</v>
      </c>
      <c r="N44" s="8" t="s">
        <v>15</v>
      </c>
      <c r="O44" s="5" t="s">
        <v>55</v>
      </c>
      <c r="P44" s="5" t="s">
        <v>62</v>
      </c>
      <c r="Q44" s="5" t="s">
        <v>65</v>
      </c>
    </row>
    <row r="45" spans="2:17" x14ac:dyDescent="0.3">
      <c r="D45" s="34" t="s">
        <v>8</v>
      </c>
      <c r="E45" s="34"/>
      <c r="F45" s="34"/>
      <c r="G45" s="34"/>
      <c r="H45" s="34"/>
      <c r="I45" s="34"/>
      <c r="J45" s="34"/>
      <c r="K45" s="34"/>
      <c r="L45" s="34"/>
      <c r="M45" s="35"/>
    </row>
    <row r="46" spans="2:17" x14ac:dyDescent="0.3">
      <c r="C46" s="3">
        <v>197</v>
      </c>
      <c r="D46" s="18">
        <v>1529.57920846499</v>
      </c>
      <c r="E46" s="18">
        <v>0</v>
      </c>
      <c r="F46" s="18">
        <v>0</v>
      </c>
      <c r="G46" s="18">
        <v>728.16002344440005</v>
      </c>
      <c r="H46" s="18">
        <v>0</v>
      </c>
      <c r="I46" s="18">
        <v>0</v>
      </c>
      <c r="J46" s="18">
        <v>820.72740652389905</v>
      </c>
      <c r="K46" s="18">
        <v>0</v>
      </c>
      <c r="L46" s="18">
        <v>1774.9278448720599</v>
      </c>
      <c r="M46" s="18">
        <v>2216.5861858803701</v>
      </c>
      <c r="N46" s="18">
        <f t="shared" ref="N46" si="10">SUM(D46:M46)</f>
        <v>7069.9806691857193</v>
      </c>
      <c r="O46" s="9"/>
      <c r="P46" s="9"/>
      <c r="Q46" s="9"/>
    </row>
    <row r="47" spans="2:17" x14ac:dyDescent="0.3">
      <c r="B47" s="39" t="s">
        <v>60</v>
      </c>
      <c r="C47" t="s">
        <v>11</v>
      </c>
      <c r="D47" s="19">
        <v>0.25</v>
      </c>
      <c r="E47" s="20">
        <v>0</v>
      </c>
      <c r="F47" s="20">
        <v>0</v>
      </c>
      <c r="G47" s="20">
        <v>0</v>
      </c>
      <c r="H47" s="20">
        <v>0</v>
      </c>
      <c r="I47" s="20">
        <v>0</v>
      </c>
      <c r="J47" s="20">
        <f>$G47</f>
        <v>0</v>
      </c>
      <c r="K47" s="20">
        <v>0</v>
      </c>
      <c r="L47" s="20">
        <f>$G47</f>
        <v>0</v>
      </c>
      <c r="M47" s="20">
        <f>$G47</f>
        <v>0</v>
      </c>
      <c r="N47" s="18"/>
      <c r="O47" s="9"/>
      <c r="P47" s="9"/>
      <c r="Q47" s="9"/>
    </row>
    <row r="48" spans="2:17" x14ac:dyDescent="0.3">
      <c r="B48" s="39"/>
      <c r="C48" t="s">
        <v>19</v>
      </c>
      <c r="D48" s="21">
        <v>0</v>
      </c>
      <c r="E48" s="20">
        <v>0</v>
      </c>
      <c r="F48" s="20">
        <v>0</v>
      </c>
      <c r="G48" s="19">
        <v>0.25</v>
      </c>
      <c r="H48" s="20">
        <v>0</v>
      </c>
      <c r="I48" s="20">
        <v>0</v>
      </c>
      <c r="J48" s="30">
        <f t="shared" ref="J48:M53" si="11">$G48</f>
        <v>0.25</v>
      </c>
      <c r="K48" s="20">
        <v>0</v>
      </c>
      <c r="L48" s="30">
        <f t="shared" si="11"/>
        <v>0.25</v>
      </c>
      <c r="M48" s="30">
        <f t="shared" si="11"/>
        <v>0.25</v>
      </c>
      <c r="N48" s="18"/>
      <c r="O48" s="9"/>
      <c r="P48" s="9"/>
      <c r="Q48" s="9"/>
    </row>
    <row r="49" spans="2:17" x14ac:dyDescent="0.3">
      <c r="B49" s="39"/>
      <c r="C49" t="s">
        <v>12</v>
      </c>
      <c r="D49" s="19">
        <v>0.25</v>
      </c>
      <c r="E49" s="20">
        <v>0</v>
      </c>
      <c r="F49" s="20">
        <v>0</v>
      </c>
      <c r="G49" s="20">
        <v>0</v>
      </c>
      <c r="H49" s="20">
        <v>0</v>
      </c>
      <c r="I49" s="20">
        <v>0</v>
      </c>
      <c r="J49" s="20">
        <f t="shared" si="11"/>
        <v>0</v>
      </c>
      <c r="K49" s="20">
        <v>0</v>
      </c>
      <c r="L49" s="20">
        <f t="shared" si="11"/>
        <v>0</v>
      </c>
      <c r="M49" s="20">
        <f t="shared" si="11"/>
        <v>0</v>
      </c>
      <c r="N49" s="18"/>
      <c r="O49" s="9"/>
      <c r="P49" s="9"/>
      <c r="Q49" s="9"/>
    </row>
    <row r="50" spans="2:17" x14ac:dyDescent="0.3">
      <c r="B50" s="39"/>
      <c r="C50" t="s">
        <v>14</v>
      </c>
      <c r="D50" s="21">
        <v>0</v>
      </c>
      <c r="E50" s="20">
        <v>0</v>
      </c>
      <c r="F50" s="20">
        <v>0</v>
      </c>
      <c r="G50" s="19">
        <v>0.1</v>
      </c>
      <c r="H50" s="20">
        <v>0</v>
      </c>
      <c r="I50" s="20">
        <v>0</v>
      </c>
      <c r="J50" s="30">
        <f t="shared" si="11"/>
        <v>0.1</v>
      </c>
      <c r="K50" s="20">
        <v>0</v>
      </c>
      <c r="L50" s="30">
        <f t="shared" si="11"/>
        <v>0.1</v>
      </c>
      <c r="M50" s="30">
        <f t="shared" si="11"/>
        <v>0.1</v>
      </c>
      <c r="N50" s="18"/>
      <c r="O50" s="9"/>
      <c r="P50" s="9"/>
      <c r="Q50" s="9"/>
    </row>
    <row r="51" spans="2:17" x14ac:dyDescent="0.3">
      <c r="B51" s="39"/>
      <c r="C51" t="s">
        <v>10</v>
      </c>
      <c r="D51" s="21">
        <v>0.4</v>
      </c>
      <c r="E51" s="20">
        <v>0</v>
      </c>
      <c r="F51" s="20">
        <v>0</v>
      </c>
      <c r="G51" s="20">
        <v>0</v>
      </c>
      <c r="H51" s="20">
        <v>0</v>
      </c>
      <c r="I51" s="20">
        <v>0</v>
      </c>
      <c r="J51" s="20">
        <f t="shared" si="11"/>
        <v>0</v>
      </c>
      <c r="K51" s="20">
        <v>0</v>
      </c>
      <c r="L51" s="20">
        <f t="shared" si="11"/>
        <v>0</v>
      </c>
      <c r="M51" s="20">
        <f t="shared" si="11"/>
        <v>0</v>
      </c>
      <c r="N51" s="18"/>
      <c r="O51" s="9"/>
      <c r="P51" s="9"/>
      <c r="Q51" s="9"/>
    </row>
    <row r="52" spans="2:17" x14ac:dyDescent="0.3">
      <c r="B52" s="39"/>
      <c r="C52" t="s">
        <v>17</v>
      </c>
      <c r="D52" s="21">
        <v>0</v>
      </c>
      <c r="E52" s="20">
        <v>0</v>
      </c>
      <c r="F52" s="20">
        <v>0</v>
      </c>
      <c r="G52" s="19">
        <v>0.23</v>
      </c>
      <c r="H52" s="20">
        <v>0</v>
      </c>
      <c r="I52" s="20">
        <v>0</v>
      </c>
      <c r="J52" s="30">
        <f t="shared" si="11"/>
        <v>0.23</v>
      </c>
      <c r="K52" s="20">
        <v>0</v>
      </c>
      <c r="L52" s="30">
        <f t="shared" si="11"/>
        <v>0.23</v>
      </c>
      <c r="M52" s="30">
        <f t="shared" si="11"/>
        <v>0.23</v>
      </c>
      <c r="N52" s="18"/>
      <c r="O52" s="9"/>
      <c r="P52" s="9"/>
      <c r="Q52" s="9"/>
    </row>
    <row r="53" spans="2:17" x14ac:dyDescent="0.3">
      <c r="B53" s="39"/>
      <c r="C53" t="s">
        <v>18</v>
      </c>
      <c r="D53" s="19">
        <v>0.1</v>
      </c>
      <c r="E53" s="20">
        <v>0</v>
      </c>
      <c r="F53" s="20">
        <v>0</v>
      </c>
      <c r="G53" s="19">
        <v>0.42</v>
      </c>
      <c r="H53" s="20">
        <v>0</v>
      </c>
      <c r="I53" s="20">
        <v>0</v>
      </c>
      <c r="J53" s="30">
        <f t="shared" si="11"/>
        <v>0.42</v>
      </c>
      <c r="K53" s="20">
        <v>0</v>
      </c>
      <c r="L53" s="30">
        <f t="shared" si="11"/>
        <v>0.42</v>
      </c>
      <c r="M53" s="30">
        <f t="shared" si="11"/>
        <v>0.42</v>
      </c>
      <c r="N53" s="18"/>
      <c r="O53" s="9"/>
      <c r="P53" s="9"/>
      <c r="Q53" s="9"/>
    </row>
    <row r="54" spans="2:17" x14ac:dyDescent="0.3">
      <c r="B54" s="39" t="s">
        <v>61</v>
      </c>
      <c r="C54" t="s">
        <v>11</v>
      </c>
      <c r="D54" s="22">
        <f t="shared" ref="D54:D60" si="12">D$46*D47</f>
        <v>382.39480211624749</v>
      </c>
      <c r="E54" s="22">
        <f t="shared" ref="E54:M54" si="13">E$46*E47</f>
        <v>0</v>
      </c>
      <c r="F54" s="22">
        <f t="shared" si="13"/>
        <v>0</v>
      </c>
      <c r="G54" s="22">
        <f t="shared" si="13"/>
        <v>0</v>
      </c>
      <c r="H54" s="22">
        <f t="shared" si="13"/>
        <v>0</v>
      </c>
      <c r="I54" s="22">
        <f t="shared" si="13"/>
        <v>0</v>
      </c>
      <c r="J54" s="22">
        <f t="shared" si="13"/>
        <v>0</v>
      </c>
      <c r="K54" s="22">
        <f t="shared" si="13"/>
        <v>0</v>
      </c>
      <c r="L54" s="22">
        <f t="shared" si="13"/>
        <v>0</v>
      </c>
      <c r="M54" s="22">
        <f t="shared" si="13"/>
        <v>0</v>
      </c>
      <c r="N54" s="18">
        <f>SUM(D54:M54)</f>
        <v>382.39480211624749</v>
      </c>
      <c r="O54" s="23">
        <f t="shared" ref="O54:O60" si="14">N54/$N$61</f>
        <v>5.4087107166063804E-2</v>
      </c>
      <c r="P54" s="31">
        <f>(O54+O55)-(O34+O35)</f>
        <v>-3.336914157112375E-3</v>
      </c>
      <c r="Q54" s="18">
        <f>N54/D15</f>
        <v>637.32467019374587</v>
      </c>
    </row>
    <row r="55" spans="2:17" x14ac:dyDescent="0.3">
      <c r="B55" s="39"/>
      <c r="C55" t="s">
        <v>19</v>
      </c>
      <c r="D55" s="22">
        <f t="shared" si="12"/>
        <v>0</v>
      </c>
      <c r="E55" s="22">
        <f t="shared" ref="E55:M55" si="15">E$46*E48</f>
        <v>0</v>
      </c>
      <c r="F55" s="22">
        <f t="shared" si="15"/>
        <v>0</v>
      </c>
      <c r="G55" s="22">
        <f t="shared" si="15"/>
        <v>182.04000586110001</v>
      </c>
      <c r="H55" s="22">
        <f t="shared" si="15"/>
        <v>0</v>
      </c>
      <c r="I55" s="22">
        <f t="shared" si="15"/>
        <v>0</v>
      </c>
      <c r="J55" s="22">
        <f t="shared" si="15"/>
        <v>205.18185163097476</v>
      </c>
      <c r="K55" s="22">
        <f t="shared" si="15"/>
        <v>0</v>
      </c>
      <c r="L55" s="22">
        <f t="shared" si="15"/>
        <v>443.73196121801499</v>
      </c>
      <c r="M55" s="22">
        <f t="shared" si="15"/>
        <v>554.14654647009252</v>
      </c>
      <c r="N55" s="18">
        <f>SUM(D55:M55)</f>
        <v>1385.1003651801823</v>
      </c>
      <c r="O55" s="24">
        <f t="shared" si="14"/>
        <v>0.19591289283393618</v>
      </c>
      <c r="P55" s="32"/>
      <c r="Q55" s="18">
        <f>N55/D16</f>
        <v>1539.000405755758</v>
      </c>
    </row>
    <row r="56" spans="2:17" x14ac:dyDescent="0.3">
      <c r="B56" s="39"/>
      <c r="C56" t="s">
        <v>12</v>
      </c>
      <c r="D56" s="22">
        <f t="shared" si="12"/>
        <v>382.39480211624749</v>
      </c>
      <c r="E56" s="22">
        <f t="shared" ref="E56:M56" si="16">E$46*E49</f>
        <v>0</v>
      </c>
      <c r="F56" s="22">
        <f t="shared" si="16"/>
        <v>0</v>
      </c>
      <c r="G56" s="22">
        <f t="shared" si="16"/>
        <v>0</v>
      </c>
      <c r="H56" s="22">
        <f t="shared" si="16"/>
        <v>0</v>
      </c>
      <c r="I56" s="22">
        <f t="shared" si="16"/>
        <v>0</v>
      </c>
      <c r="J56" s="22">
        <f t="shared" si="16"/>
        <v>0</v>
      </c>
      <c r="K56" s="22">
        <f t="shared" si="16"/>
        <v>0</v>
      </c>
      <c r="L56" s="22">
        <f t="shared" si="16"/>
        <v>0</v>
      </c>
      <c r="M56" s="22">
        <f t="shared" si="16"/>
        <v>0</v>
      </c>
      <c r="N56" s="18">
        <f t="shared" ref="N56:N60" si="17">SUM(D56:M56)</f>
        <v>382.39480211624749</v>
      </c>
      <c r="O56" s="23">
        <f t="shared" si="14"/>
        <v>5.4087107166063804E-2</v>
      </c>
      <c r="P56" s="31">
        <f>(O56+O57)-(O36+O37)</f>
        <v>3.9018721146805158E-4</v>
      </c>
      <c r="Q56" s="18">
        <f>N56/D17</f>
        <v>424.88311346249719</v>
      </c>
    </row>
    <row r="57" spans="2:17" x14ac:dyDescent="0.3">
      <c r="B57" s="39"/>
      <c r="C57" t="s">
        <v>14</v>
      </c>
      <c r="D57" s="22">
        <f t="shared" si="12"/>
        <v>0</v>
      </c>
      <c r="E57" s="22">
        <f t="shared" ref="E57:M57" si="18">E$46*E50</f>
        <v>0</v>
      </c>
      <c r="F57" s="22">
        <f t="shared" si="18"/>
        <v>0</v>
      </c>
      <c r="G57" s="22">
        <f t="shared" si="18"/>
        <v>72.816002344440008</v>
      </c>
      <c r="H57" s="22">
        <f t="shared" si="18"/>
        <v>0</v>
      </c>
      <c r="I57" s="22">
        <f t="shared" si="18"/>
        <v>0</v>
      </c>
      <c r="J57" s="22">
        <f t="shared" si="18"/>
        <v>82.072740652389911</v>
      </c>
      <c r="K57" s="22">
        <f t="shared" si="18"/>
        <v>0</v>
      </c>
      <c r="L57" s="22">
        <f t="shared" si="18"/>
        <v>177.49278448720599</v>
      </c>
      <c r="M57" s="22">
        <f t="shared" si="18"/>
        <v>221.65861858803703</v>
      </c>
      <c r="N57" s="18">
        <f>SUM(D57:M57)</f>
        <v>554.04014607207296</v>
      </c>
      <c r="O57" s="25">
        <f t="shared" si="14"/>
        <v>7.8365157133574476E-2</v>
      </c>
      <c r="P57" s="33"/>
      <c r="Q57" s="18">
        <f>N57/E18</f>
        <v>150.55438751958505</v>
      </c>
    </row>
    <row r="58" spans="2:17" x14ac:dyDescent="0.3">
      <c r="B58" s="39"/>
      <c r="C58" t="s">
        <v>10</v>
      </c>
      <c r="D58" s="22">
        <f t="shared" si="12"/>
        <v>611.83168338599603</v>
      </c>
      <c r="E58" s="22">
        <f t="shared" ref="E58:M58" si="19">E$46*E51</f>
        <v>0</v>
      </c>
      <c r="F58" s="22">
        <f t="shared" si="19"/>
        <v>0</v>
      </c>
      <c r="G58" s="22">
        <f t="shared" si="19"/>
        <v>0</v>
      </c>
      <c r="H58" s="22">
        <f t="shared" si="19"/>
        <v>0</v>
      </c>
      <c r="I58" s="22">
        <f t="shared" si="19"/>
        <v>0</v>
      </c>
      <c r="J58" s="22">
        <f t="shared" si="19"/>
        <v>0</v>
      </c>
      <c r="K58" s="22">
        <f t="shared" si="19"/>
        <v>0</v>
      </c>
      <c r="L58" s="22">
        <f t="shared" si="19"/>
        <v>0</v>
      </c>
      <c r="M58" s="22">
        <f t="shared" si="19"/>
        <v>0</v>
      </c>
      <c r="N58" s="18">
        <f>SUM(D58:M58)</f>
        <v>611.83168338599603</v>
      </c>
      <c r="O58" s="23">
        <f t="shared" si="14"/>
        <v>8.6539371465702092E-2</v>
      </c>
      <c r="P58" s="31">
        <f>(O58+O59)-(O38+O39)</f>
        <v>5.690245534950511E-3</v>
      </c>
      <c r="Q58" s="18">
        <f>N58/D19</f>
        <v>1748.0905239599888</v>
      </c>
    </row>
    <row r="59" spans="2:17" x14ac:dyDescent="0.3">
      <c r="B59" s="39"/>
      <c r="C59" t="s">
        <v>17</v>
      </c>
      <c r="D59" s="22">
        <f t="shared" si="12"/>
        <v>0</v>
      </c>
      <c r="E59" s="22">
        <f t="shared" ref="E59:M59" si="20">E$46*E52</f>
        <v>0</v>
      </c>
      <c r="F59" s="22">
        <f t="shared" si="20"/>
        <v>0</v>
      </c>
      <c r="G59" s="22">
        <f t="shared" si="20"/>
        <v>167.47680539221201</v>
      </c>
      <c r="H59" s="22">
        <f t="shared" si="20"/>
        <v>0</v>
      </c>
      <c r="I59" s="22">
        <f t="shared" si="20"/>
        <v>0</v>
      </c>
      <c r="J59" s="22">
        <f t="shared" si="20"/>
        <v>188.76730350049678</v>
      </c>
      <c r="K59" s="22">
        <f t="shared" si="20"/>
        <v>0</v>
      </c>
      <c r="L59" s="22">
        <f t="shared" si="20"/>
        <v>408.23340432057381</v>
      </c>
      <c r="M59" s="22">
        <f t="shared" si="20"/>
        <v>509.81482275248516</v>
      </c>
      <c r="N59" s="18">
        <f t="shared" si="17"/>
        <v>1274.292335965768</v>
      </c>
      <c r="O59" s="25">
        <f t="shared" si="14"/>
        <v>0.18023986140722134</v>
      </c>
      <c r="P59" s="33"/>
      <c r="Q59" s="18">
        <f>N59/D20</f>
        <v>1699.0564479543573</v>
      </c>
    </row>
    <row r="60" spans="2:17" x14ac:dyDescent="0.3">
      <c r="B60" s="39"/>
      <c r="C60" t="s">
        <v>18</v>
      </c>
      <c r="D60" s="22">
        <f t="shared" si="12"/>
        <v>152.95792084649901</v>
      </c>
      <c r="E60" s="22">
        <f t="shared" ref="E60:M60" si="21">E$46*E53</f>
        <v>0</v>
      </c>
      <c r="F60" s="22">
        <f t="shared" si="21"/>
        <v>0</v>
      </c>
      <c r="G60" s="22">
        <f t="shared" si="21"/>
        <v>305.82720984664803</v>
      </c>
      <c r="H60" s="22">
        <f t="shared" si="21"/>
        <v>0</v>
      </c>
      <c r="I60" s="22">
        <f t="shared" si="21"/>
        <v>0</v>
      </c>
      <c r="J60" s="22">
        <f t="shared" si="21"/>
        <v>344.7055107400376</v>
      </c>
      <c r="K60" s="22">
        <f t="shared" si="21"/>
        <v>0</v>
      </c>
      <c r="L60" s="22">
        <f t="shared" si="21"/>
        <v>745.46969484626516</v>
      </c>
      <c r="M60" s="22">
        <f t="shared" si="21"/>
        <v>930.96619806975536</v>
      </c>
      <c r="N60" s="18">
        <f t="shared" si="17"/>
        <v>2479.9265343492052</v>
      </c>
      <c r="O60" s="26">
        <f t="shared" si="14"/>
        <v>0.35076850282743832</v>
      </c>
      <c r="P60" s="17">
        <f>O60-O40</f>
        <v>-2.7435185893062708E-3</v>
      </c>
      <c r="Q60" s="18">
        <f>N60/D21</f>
        <v>2917.5606286461239</v>
      </c>
    </row>
    <row r="61" spans="2:17" x14ac:dyDescent="0.3">
      <c r="C61" s="8" t="s">
        <v>63</v>
      </c>
      <c r="D61" s="27">
        <f>SUM(D54:D60)</f>
        <v>1529.57920846499</v>
      </c>
      <c r="E61" s="27"/>
      <c r="F61" s="27"/>
      <c r="G61" s="27">
        <f t="shared" ref="G61:M61" si="22">SUM(G54:G60)</f>
        <v>728.16002344440017</v>
      </c>
      <c r="H61" s="27"/>
      <c r="I61" s="27"/>
      <c r="J61" s="27">
        <f t="shared" si="22"/>
        <v>820.72740652389905</v>
      </c>
      <c r="K61" s="27"/>
      <c r="L61" s="27">
        <f t="shared" si="22"/>
        <v>1774.9278448720599</v>
      </c>
      <c r="M61" s="27">
        <f t="shared" si="22"/>
        <v>2216.5861858803701</v>
      </c>
      <c r="N61" s="27">
        <f>SUM(N54:N60)</f>
        <v>7069.9806691857193</v>
      </c>
      <c r="O61" s="9"/>
      <c r="P61" s="9"/>
      <c r="Q61" s="27">
        <f>SUM(Q54:Q60)</f>
        <v>9116.4701774920559</v>
      </c>
    </row>
    <row r="62" spans="2:17" ht="29.4" customHeight="1" x14ac:dyDescent="0.3">
      <c r="C62" s="1" t="s">
        <v>64</v>
      </c>
      <c r="D62" s="13">
        <f>(D54+D55+D56+D57+D58+D59+D60)/(D54/$D$15+D55/$D$16+D56/$D$17+D57/$E$18+D58/$D$19+D59/$D$20+D60/$D$21)</f>
        <v>0.51152238805970141</v>
      </c>
      <c r="E62" s="13"/>
      <c r="F62" s="13"/>
      <c r="G62" s="13">
        <f t="shared" ref="G62:M62" si="23">(G54+G55+G56+G57+G58+G59+G60)/(G54/$D$15+G55/$D$16+G56/$D$17+G57/$E$18+G58/$D$19+G59/$D$20+G60/$D$21)</f>
        <v>0.90437500080311806</v>
      </c>
      <c r="H62" s="13"/>
      <c r="I62" s="13"/>
      <c r="J62" s="13">
        <f t="shared" si="23"/>
        <v>0.90437500080311783</v>
      </c>
      <c r="K62" s="13"/>
      <c r="L62" s="13">
        <f t="shared" si="23"/>
        <v>0.90437500080311783</v>
      </c>
      <c r="M62" s="13">
        <f t="shared" si="23"/>
        <v>0.90437500080311783</v>
      </c>
      <c r="N62" s="2"/>
      <c r="Q62" s="2"/>
    </row>
    <row r="64" spans="2:17" ht="34.799999999999997" customHeight="1" x14ac:dyDescent="0.3">
      <c r="C64" s="5" t="s">
        <v>34</v>
      </c>
      <c r="D64" s="28">
        <f>N61/Q61</f>
        <v>0.77551733637444675</v>
      </c>
      <c r="E64" s="1"/>
      <c r="F64" s="1"/>
      <c r="G64" s="1"/>
      <c r="H64" s="1"/>
      <c r="I64" s="1"/>
      <c r="J64" s="8"/>
      <c r="K64" s="8"/>
      <c r="N64" s="15"/>
      <c r="P64" s="15"/>
    </row>
    <row r="65" spans="3:16" ht="14.4" customHeight="1" x14ac:dyDescent="0.3">
      <c r="C65" s="8"/>
      <c r="D65" s="8"/>
      <c r="E65" s="8"/>
      <c r="F65" s="8"/>
      <c r="G65" s="8"/>
      <c r="H65" s="8"/>
      <c r="I65" s="8"/>
      <c r="J65" s="8"/>
      <c r="K65" s="8"/>
      <c r="N65" s="15"/>
      <c r="P65" s="15"/>
    </row>
    <row r="67" spans="3:16" ht="45" customHeight="1" x14ac:dyDescent="0.3">
      <c r="D67" s="36" t="s">
        <v>32</v>
      </c>
      <c r="E67" s="36"/>
      <c r="F67" s="36"/>
      <c r="G67" s="36"/>
    </row>
    <row r="68" spans="3:16" x14ac:dyDescent="0.3">
      <c r="D68" s="10">
        <v>0</v>
      </c>
      <c r="E68" s="10">
        <v>100</v>
      </c>
      <c r="F68" s="10">
        <v>150</v>
      </c>
      <c r="G68" s="10">
        <v>200</v>
      </c>
    </row>
    <row r="69" spans="3:16" ht="28.8" x14ac:dyDescent="0.3">
      <c r="C69" s="5" t="s">
        <v>33</v>
      </c>
      <c r="D69" s="11">
        <v>0.4</v>
      </c>
      <c r="E69" s="11">
        <v>0.49</v>
      </c>
      <c r="F69" s="11">
        <v>0.73</v>
      </c>
      <c r="G69" s="11">
        <v>0.75</v>
      </c>
    </row>
    <row r="71" spans="3:16" ht="45" customHeight="1" x14ac:dyDescent="0.3">
      <c r="D71" s="36" t="s">
        <v>37</v>
      </c>
      <c r="E71" s="36"/>
      <c r="F71" s="36"/>
      <c r="G71" s="36"/>
    </row>
    <row r="72" spans="3:16" x14ac:dyDescent="0.3">
      <c r="C72" s="5" t="s">
        <v>31</v>
      </c>
      <c r="D72" s="10">
        <v>0</v>
      </c>
      <c r="E72" s="10">
        <v>100</v>
      </c>
      <c r="F72" s="10">
        <v>150</v>
      </c>
      <c r="G72" s="10">
        <v>200</v>
      </c>
    </row>
    <row r="73" spans="3:16" x14ac:dyDescent="0.3">
      <c r="C73" t="s">
        <v>20</v>
      </c>
      <c r="D73" s="7">
        <v>0.6</v>
      </c>
      <c r="E73" s="7">
        <v>0.7</v>
      </c>
      <c r="F73" s="7">
        <v>0.8</v>
      </c>
      <c r="G73" s="7">
        <v>0.8</v>
      </c>
    </row>
    <row r="74" spans="3:16" x14ac:dyDescent="0.3">
      <c r="C74" t="s">
        <v>21</v>
      </c>
      <c r="D74" s="7">
        <v>0.6</v>
      </c>
      <c r="E74" s="7">
        <v>0.6</v>
      </c>
      <c r="F74" s="7">
        <v>0.6</v>
      </c>
      <c r="G74" s="7">
        <v>0.6</v>
      </c>
    </row>
    <row r="75" spans="3:16" x14ac:dyDescent="0.3">
      <c r="C75" t="s">
        <v>22</v>
      </c>
      <c r="D75" s="7">
        <v>0.6</v>
      </c>
      <c r="E75" s="7">
        <v>0.7</v>
      </c>
      <c r="F75" s="7">
        <v>0.8</v>
      </c>
      <c r="G75" s="7">
        <v>0.8</v>
      </c>
    </row>
    <row r="76" spans="3:16" x14ac:dyDescent="0.3">
      <c r="C76" t="s">
        <v>23</v>
      </c>
      <c r="D76" s="7">
        <v>0.8</v>
      </c>
      <c r="E76" s="7">
        <v>0.8</v>
      </c>
      <c r="F76" s="7">
        <v>0.8</v>
      </c>
      <c r="G76" s="7">
        <v>0.8</v>
      </c>
    </row>
    <row r="77" spans="3:16" x14ac:dyDescent="0.3">
      <c r="C77" t="s">
        <v>24</v>
      </c>
      <c r="D77" s="7">
        <v>0.15</v>
      </c>
      <c r="E77" s="7">
        <v>0.25</v>
      </c>
      <c r="F77" s="7">
        <v>0.35</v>
      </c>
      <c r="G77" s="7">
        <v>0.35</v>
      </c>
    </row>
    <row r="78" spans="3:16" x14ac:dyDescent="0.3">
      <c r="C78" t="s">
        <v>25</v>
      </c>
      <c r="D78" s="7">
        <v>0.4</v>
      </c>
      <c r="E78" s="7">
        <v>0.5</v>
      </c>
      <c r="F78" s="7">
        <v>0.6</v>
      </c>
      <c r="G78" s="7">
        <v>0.6</v>
      </c>
    </row>
    <row r="79" spans="3:16" x14ac:dyDescent="0.3">
      <c r="C79" t="s">
        <v>26</v>
      </c>
      <c r="D79" s="7">
        <v>0.6</v>
      </c>
      <c r="E79" s="7">
        <v>0.7</v>
      </c>
      <c r="F79" s="7">
        <v>0.8</v>
      </c>
      <c r="G79" s="7">
        <v>0.8</v>
      </c>
    </row>
    <row r="80" spans="3:16" x14ac:dyDescent="0.3">
      <c r="C80" t="s">
        <v>27</v>
      </c>
      <c r="D80" s="7">
        <v>0.6</v>
      </c>
      <c r="E80" s="7">
        <v>0.7</v>
      </c>
      <c r="F80" s="7">
        <v>0.8</v>
      </c>
      <c r="G80" s="7">
        <v>0.8</v>
      </c>
    </row>
    <row r="81" spans="3:7" x14ac:dyDescent="0.3">
      <c r="C81" t="s">
        <v>28</v>
      </c>
      <c r="D81" s="7">
        <v>0.6</v>
      </c>
      <c r="E81" s="7">
        <v>0.7</v>
      </c>
      <c r="F81" s="7">
        <v>0.8</v>
      </c>
      <c r="G81" s="7">
        <v>0.8</v>
      </c>
    </row>
    <row r="82" spans="3:7" x14ac:dyDescent="0.3">
      <c r="C82" t="s">
        <v>29</v>
      </c>
      <c r="D82" s="7">
        <v>0.6</v>
      </c>
      <c r="E82" s="7">
        <v>0.7</v>
      </c>
      <c r="F82" s="7">
        <v>0.8</v>
      </c>
      <c r="G82" s="7">
        <v>0.8</v>
      </c>
    </row>
    <row r="83" spans="3:7" x14ac:dyDescent="0.3">
      <c r="D83" s="7"/>
      <c r="E83" s="7"/>
      <c r="F83" s="7"/>
      <c r="G83" s="7"/>
    </row>
    <row r="85" spans="3:7" ht="43.8" customHeight="1" x14ac:dyDescent="0.3">
      <c r="D85" s="36" t="s">
        <v>66</v>
      </c>
      <c r="E85" s="36"/>
      <c r="F85" s="36"/>
      <c r="G85" s="36"/>
    </row>
    <row r="86" spans="3:7" ht="43.8" customHeight="1" x14ac:dyDescent="0.3">
      <c r="C86" s="12" t="s">
        <v>67</v>
      </c>
      <c r="D86" s="37" t="s">
        <v>50</v>
      </c>
      <c r="E86" s="38"/>
      <c r="F86" s="38"/>
      <c r="G86" s="38"/>
    </row>
    <row r="87" spans="3:7" x14ac:dyDescent="0.3">
      <c r="C87" s="5" t="s">
        <v>31</v>
      </c>
      <c r="D87" s="10">
        <v>0</v>
      </c>
      <c r="E87" s="10">
        <v>100</v>
      </c>
      <c r="F87" s="10">
        <v>150</v>
      </c>
      <c r="G87" s="10">
        <v>200</v>
      </c>
    </row>
    <row r="88" spans="3:7" x14ac:dyDescent="0.3">
      <c r="C88" t="s">
        <v>20</v>
      </c>
      <c r="D88" s="13">
        <v>0.6</v>
      </c>
      <c r="E88" s="13">
        <v>0.85</v>
      </c>
      <c r="F88" s="13">
        <v>0.90400000000000003</v>
      </c>
      <c r="G88" s="13">
        <v>0.90400000000000003</v>
      </c>
    </row>
    <row r="89" spans="3:7" x14ac:dyDescent="0.3">
      <c r="C89" t="s">
        <v>21</v>
      </c>
      <c r="D89" s="13">
        <v>0.6</v>
      </c>
      <c r="E89" s="13">
        <v>0.6</v>
      </c>
      <c r="F89" s="13">
        <v>0.6</v>
      </c>
      <c r="G89" s="13">
        <v>0.6</v>
      </c>
    </row>
    <row r="90" spans="3:7" x14ac:dyDescent="0.3">
      <c r="C90" t="s">
        <v>22</v>
      </c>
      <c r="D90" s="13">
        <v>0.6</v>
      </c>
      <c r="E90" s="13">
        <v>0.85</v>
      </c>
      <c r="F90" s="13">
        <v>0.90400000000000003</v>
      </c>
      <c r="G90" s="13">
        <v>0.90400000000000003</v>
      </c>
    </row>
    <row r="91" spans="3:7" x14ac:dyDescent="0.3">
      <c r="C91" t="s">
        <v>23</v>
      </c>
      <c r="D91" s="13">
        <v>0.72</v>
      </c>
      <c r="E91" s="13">
        <v>0.72</v>
      </c>
      <c r="F91" s="13">
        <v>0.72</v>
      </c>
      <c r="G91" s="13">
        <v>0.72</v>
      </c>
    </row>
    <row r="92" spans="3:7" x14ac:dyDescent="0.3">
      <c r="C92" t="s">
        <v>24</v>
      </c>
      <c r="D92" s="13">
        <v>0.15</v>
      </c>
      <c r="E92" s="13">
        <v>0.25</v>
      </c>
      <c r="F92" s="13">
        <v>0.35</v>
      </c>
      <c r="G92" s="13">
        <v>0.35</v>
      </c>
    </row>
    <row r="93" spans="3:7" x14ac:dyDescent="0.3">
      <c r="C93" t="s">
        <v>25</v>
      </c>
      <c r="D93" s="13">
        <v>0.4</v>
      </c>
      <c r="E93" s="13">
        <v>0.47599999999999998</v>
      </c>
      <c r="F93" s="13">
        <v>0.51200000000000001</v>
      </c>
      <c r="G93" s="13">
        <v>0.51200000000000001</v>
      </c>
    </row>
    <row r="94" spans="3:7" x14ac:dyDescent="0.3">
      <c r="C94" t="s">
        <v>26</v>
      </c>
      <c r="D94" s="13">
        <v>0.6</v>
      </c>
      <c r="E94" s="13">
        <v>0.85</v>
      </c>
      <c r="F94" s="13">
        <v>0.90400000000000003</v>
      </c>
      <c r="G94" s="13">
        <v>0.90400000000000003</v>
      </c>
    </row>
    <row r="95" spans="3:7" x14ac:dyDescent="0.3">
      <c r="C95" t="s">
        <v>27</v>
      </c>
      <c r="D95" s="13">
        <v>0.6</v>
      </c>
      <c r="E95" s="13">
        <v>0.85</v>
      </c>
      <c r="F95" s="13">
        <v>0.90400000000000003</v>
      </c>
      <c r="G95" s="13">
        <v>0.90400000000000003</v>
      </c>
    </row>
    <row r="96" spans="3:7" x14ac:dyDescent="0.3">
      <c r="C96" t="s">
        <v>28</v>
      </c>
      <c r="D96" s="13">
        <v>0.6</v>
      </c>
      <c r="E96" s="13">
        <v>0.85</v>
      </c>
      <c r="F96" s="13">
        <v>0.90400000000000003</v>
      </c>
      <c r="G96" s="13">
        <v>0.90400000000000003</v>
      </c>
    </row>
    <row r="97" spans="3:7" x14ac:dyDescent="0.3">
      <c r="C97" t="s">
        <v>29</v>
      </c>
      <c r="D97" s="13">
        <v>0.6</v>
      </c>
      <c r="E97" s="13">
        <v>0.85</v>
      </c>
      <c r="F97" s="13">
        <v>0.90400000000000003</v>
      </c>
      <c r="G97" s="13">
        <v>0.90400000000000003</v>
      </c>
    </row>
  </sheetData>
  <mergeCells count="13">
    <mergeCell ref="D85:G85"/>
    <mergeCell ref="D86:G86"/>
    <mergeCell ref="B27:B33"/>
    <mergeCell ref="B34:B40"/>
    <mergeCell ref="B47:B53"/>
    <mergeCell ref="B54:B60"/>
    <mergeCell ref="P54:P55"/>
    <mergeCell ref="P56:P57"/>
    <mergeCell ref="P58:P59"/>
    <mergeCell ref="D25:M25"/>
    <mergeCell ref="D71:G71"/>
    <mergeCell ref="D67:G67"/>
    <mergeCell ref="D45:M45"/>
  </mergeCells>
  <hyperlinks>
    <hyperlink ref="D7" r:id="rId1"/>
    <hyperlink ref="D5" r:id="rId2"/>
    <hyperlink ref="D6" r:id="rId3"/>
    <hyperlink ref="D86" r:id="rId4"/>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Q59"/>
  <sheetViews>
    <sheetView workbookViewId="0">
      <selection activeCell="C16" sqref="C16"/>
    </sheetView>
  </sheetViews>
  <sheetFormatPr defaultRowHeight="14.4" x14ac:dyDescent="0.3"/>
  <cols>
    <col min="3" max="3" width="47.21875" customWidth="1"/>
    <col min="4" max="4" width="20.88671875" customWidth="1"/>
    <col min="5" max="5" width="13.44140625" customWidth="1"/>
    <col min="6" max="7" width="11.5546875" customWidth="1"/>
    <col min="8" max="8" width="11.88671875" customWidth="1"/>
    <col min="9" max="9" width="14.88671875" customWidth="1"/>
    <col min="10" max="10" width="11.44140625" customWidth="1"/>
    <col min="11" max="11" width="11.109375" customWidth="1"/>
    <col min="12" max="12" width="12" customWidth="1"/>
    <col min="13" max="13" width="12.44140625" customWidth="1"/>
    <col min="15" max="16" width="15.21875" customWidth="1"/>
    <col min="17" max="17" width="16.44140625" customWidth="1"/>
  </cols>
  <sheetData>
    <row r="2" spans="3:16" ht="63.6" customHeight="1" x14ac:dyDescent="0.3">
      <c r="C2" s="40" t="s">
        <v>69</v>
      </c>
      <c r="D2" s="40"/>
      <c r="E2" s="40"/>
      <c r="F2" s="40"/>
      <c r="G2" s="40"/>
      <c r="H2" s="40"/>
      <c r="I2" s="40"/>
      <c r="J2" s="40"/>
      <c r="K2" s="40"/>
      <c r="L2" s="40"/>
      <c r="M2" s="40"/>
    </row>
    <row r="3" spans="3:16" ht="43.2" x14ac:dyDescent="0.3">
      <c r="C3" s="1" t="s">
        <v>70</v>
      </c>
      <c r="D3" s="37" t="s">
        <v>50</v>
      </c>
      <c r="E3" s="38"/>
      <c r="F3" s="38"/>
      <c r="G3" s="38"/>
    </row>
    <row r="4" spans="3:16" x14ac:dyDescent="0.3">
      <c r="D4" s="4"/>
    </row>
    <row r="5" spans="3:16" ht="115.2" x14ac:dyDescent="0.3">
      <c r="C5" s="5" t="s">
        <v>59</v>
      </c>
      <c r="D5" s="5" t="s">
        <v>36</v>
      </c>
      <c r="E5" s="5" t="s">
        <v>35</v>
      </c>
    </row>
    <row r="6" spans="3:16" x14ac:dyDescent="0.3">
      <c r="C6" s="1" t="s">
        <v>11</v>
      </c>
      <c r="D6" s="1">
        <v>0.6</v>
      </c>
    </row>
    <row r="7" spans="3:16" x14ac:dyDescent="0.3">
      <c r="C7" s="1" t="s">
        <v>19</v>
      </c>
      <c r="D7" s="1">
        <v>0.9</v>
      </c>
    </row>
    <row r="8" spans="3:16" x14ac:dyDescent="0.3">
      <c r="C8" s="1" t="s">
        <v>12</v>
      </c>
      <c r="D8" s="1">
        <v>0.9</v>
      </c>
    </row>
    <row r="9" spans="3:16" x14ac:dyDescent="0.3">
      <c r="C9" s="1" t="s">
        <v>13</v>
      </c>
      <c r="D9" s="1"/>
      <c r="E9">
        <f>4*0.92</f>
        <v>3.68</v>
      </c>
    </row>
    <row r="10" spans="3:16" x14ac:dyDescent="0.3">
      <c r="C10" s="1" t="s">
        <v>10</v>
      </c>
      <c r="D10" s="1">
        <v>0.35</v>
      </c>
    </row>
    <row r="11" spans="3:16" ht="14.4" customHeight="1" x14ac:dyDescent="0.3">
      <c r="C11" s="1" t="s">
        <v>17</v>
      </c>
      <c r="D11" s="1">
        <v>0.75</v>
      </c>
    </row>
    <row r="12" spans="3:16" ht="28.8" x14ac:dyDescent="0.3">
      <c r="C12" s="1" t="s">
        <v>16</v>
      </c>
      <c r="D12" s="1">
        <v>0.85</v>
      </c>
    </row>
    <row r="13" spans="3:16" x14ac:dyDescent="0.3">
      <c r="C13" s="1"/>
      <c r="D13" s="1"/>
    </row>
    <row r="14" spans="3:16" x14ac:dyDescent="0.3">
      <c r="D14" s="4"/>
    </row>
    <row r="15" spans="3:16" ht="57.6" x14ac:dyDescent="0.3">
      <c r="C15" s="5" t="s">
        <v>54</v>
      </c>
      <c r="D15" s="5" t="s">
        <v>0</v>
      </c>
      <c r="E15" s="5" t="s">
        <v>1</v>
      </c>
      <c r="F15" s="5" t="s">
        <v>2</v>
      </c>
      <c r="G15" s="5" t="s">
        <v>3</v>
      </c>
      <c r="H15" s="5" t="s">
        <v>4</v>
      </c>
      <c r="I15" s="5" t="s">
        <v>5</v>
      </c>
      <c r="J15" s="5" t="s">
        <v>6</v>
      </c>
      <c r="K15" s="5" t="s">
        <v>7</v>
      </c>
      <c r="L15" s="5" t="s">
        <v>51</v>
      </c>
      <c r="M15" s="5" t="s">
        <v>52</v>
      </c>
      <c r="N15" s="8" t="s">
        <v>15</v>
      </c>
      <c r="O15" s="5" t="s">
        <v>55</v>
      </c>
      <c r="P15" s="5"/>
    </row>
    <row r="16" spans="3:16" x14ac:dyDescent="0.3">
      <c r="D16" s="34" t="s">
        <v>8</v>
      </c>
      <c r="E16" s="34"/>
      <c r="F16" s="34"/>
      <c r="G16" s="34"/>
      <c r="H16" s="34"/>
      <c r="I16" s="34"/>
      <c r="J16" s="34"/>
      <c r="K16" s="34"/>
      <c r="L16" s="34"/>
      <c r="M16" s="35"/>
    </row>
    <row r="17" spans="2:16" x14ac:dyDescent="0.3">
      <c r="C17">
        <v>111</v>
      </c>
      <c r="D17" s="29">
        <v>779.32044914692597</v>
      </c>
      <c r="E17" s="29">
        <v>1522.67257046183</v>
      </c>
      <c r="F17" s="29">
        <v>748.01434342649895</v>
      </c>
      <c r="G17" s="29">
        <v>426.39055450484199</v>
      </c>
      <c r="H17" s="29">
        <v>173.53805077025299</v>
      </c>
      <c r="I17" s="29">
        <v>1162.48911919379</v>
      </c>
      <c r="J17" s="29">
        <v>393.071309400085</v>
      </c>
      <c r="K17" s="29">
        <v>1209.87872165667</v>
      </c>
      <c r="L17" s="29">
        <v>0</v>
      </c>
      <c r="M17" s="29">
        <v>0</v>
      </c>
      <c r="N17" s="29">
        <f t="shared" ref="N17" si="0">SUM(D17:M17)</f>
        <v>6415.3751185608944</v>
      </c>
      <c r="O17" s="9"/>
    </row>
    <row r="18" spans="2:16" ht="14.4" customHeight="1" x14ac:dyDescent="0.3">
      <c r="B18" s="39" t="s">
        <v>57</v>
      </c>
      <c r="C18" t="s">
        <v>11</v>
      </c>
      <c r="D18" s="19">
        <v>0.2</v>
      </c>
      <c r="E18" s="19">
        <v>0</v>
      </c>
      <c r="F18" s="19">
        <v>1</v>
      </c>
      <c r="G18" s="19">
        <v>0</v>
      </c>
      <c r="H18" s="19">
        <v>0</v>
      </c>
      <c r="I18" s="19">
        <v>0.5</v>
      </c>
      <c r="J18" s="19">
        <v>0</v>
      </c>
      <c r="K18" s="19">
        <v>0</v>
      </c>
      <c r="L18" s="19">
        <v>0</v>
      </c>
      <c r="M18" s="19">
        <v>0</v>
      </c>
      <c r="N18" s="18"/>
      <c r="O18" s="9"/>
    </row>
    <row r="19" spans="2:16" ht="14.4" customHeight="1" x14ac:dyDescent="0.3">
      <c r="B19" s="39"/>
      <c r="C19" t="s">
        <v>19</v>
      </c>
      <c r="D19" s="19">
        <v>0</v>
      </c>
      <c r="E19" s="19">
        <v>0</v>
      </c>
      <c r="F19" s="19">
        <v>0</v>
      </c>
      <c r="G19" s="19">
        <v>0</v>
      </c>
      <c r="H19" s="19">
        <v>0</v>
      </c>
      <c r="I19" s="19">
        <v>0</v>
      </c>
      <c r="J19" s="19">
        <v>0</v>
      </c>
      <c r="K19" s="19">
        <v>0</v>
      </c>
      <c r="L19" s="19">
        <v>0</v>
      </c>
      <c r="M19" s="19">
        <v>0</v>
      </c>
      <c r="N19" s="18"/>
      <c r="O19" s="9"/>
    </row>
    <row r="20" spans="2:16" x14ac:dyDescent="0.3">
      <c r="B20" s="39"/>
      <c r="C20" t="s">
        <v>12</v>
      </c>
      <c r="D20" s="19">
        <v>0.2</v>
      </c>
      <c r="E20" s="19">
        <v>0</v>
      </c>
      <c r="F20" s="19">
        <v>0</v>
      </c>
      <c r="G20" s="19">
        <v>0</v>
      </c>
      <c r="H20" s="19">
        <v>0</v>
      </c>
      <c r="I20" s="19">
        <v>0.5</v>
      </c>
      <c r="J20" s="19">
        <v>0</v>
      </c>
      <c r="K20" s="19">
        <v>0</v>
      </c>
      <c r="L20" s="19">
        <v>0</v>
      </c>
      <c r="M20" s="19">
        <v>0</v>
      </c>
      <c r="N20" s="18"/>
      <c r="O20" s="9"/>
    </row>
    <row r="21" spans="2:16" x14ac:dyDescent="0.3">
      <c r="B21" s="39"/>
      <c r="C21" t="s">
        <v>14</v>
      </c>
      <c r="D21" s="19">
        <v>0</v>
      </c>
      <c r="E21" s="19">
        <v>0</v>
      </c>
      <c r="F21" s="19">
        <v>0</v>
      </c>
      <c r="G21" s="19">
        <v>0</v>
      </c>
      <c r="H21" s="19">
        <v>0</v>
      </c>
      <c r="I21" s="19">
        <v>0</v>
      </c>
      <c r="J21" s="19">
        <v>0</v>
      </c>
      <c r="K21" s="19">
        <v>0</v>
      </c>
      <c r="L21" s="19">
        <v>0</v>
      </c>
      <c r="M21" s="19">
        <v>0</v>
      </c>
      <c r="N21" s="18"/>
      <c r="O21" s="9"/>
    </row>
    <row r="22" spans="2:16" x14ac:dyDescent="0.3">
      <c r="B22" s="39"/>
      <c r="C22" t="s">
        <v>10</v>
      </c>
      <c r="D22" s="19">
        <v>0.5</v>
      </c>
      <c r="E22" s="19">
        <v>0</v>
      </c>
      <c r="F22" s="19">
        <v>0</v>
      </c>
      <c r="G22" s="19">
        <v>0</v>
      </c>
      <c r="H22" s="19">
        <v>0</v>
      </c>
      <c r="I22" s="19">
        <v>0</v>
      </c>
      <c r="J22" s="19">
        <v>0</v>
      </c>
      <c r="K22" s="19">
        <v>1</v>
      </c>
      <c r="L22" s="19">
        <v>0</v>
      </c>
      <c r="M22" s="19">
        <v>0</v>
      </c>
      <c r="N22" s="18"/>
      <c r="O22" s="9"/>
    </row>
    <row r="23" spans="2:16" x14ac:dyDescent="0.3">
      <c r="B23" s="39"/>
      <c r="C23" t="s">
        <v>17</v>
      </c>
      <c r="D23" s="19">
        <v>0</v>
      </c>
      <c r="E23" s="19">
        <v>0</v>
      </c>
      <c r="F23" s="19">
        <v>0</v>
      </c>
      <c r="G23" s="19">
        <v>0</v>
      </c>
      <c r="H23" s="19">
        <v>0</v>
      </c>
      <c r="I23" s="19">
        <v>0</v>
      </c>
      <c r="J23" s="19">
        <v>0</v>
      </c>
      <c r="K23" s="19">
        <v>0</v>
      </c>
      <c r="L23" s="19">
        <v>0</v>
      </c>
      <c r="M23" s="19">
        <v>0</v>
      </c>
      <c r="N23" s="18"/>
      <c r="O23" s="9"/>
    </row>
    <row r="24" spans="2:16" x14ac:dyDescent="0.3">
      <c r="B24" s="39"/>
      <c r="C24" t="s">
        <v>18</v>
      </c>
      <c r="D24" s="19">
        <v>0.1</v>
      </c>
      <c r="E24" s="19">
        <v>1</v>
      </c>
      <c r="F24" s="19">
        <v>0</v>
      </c>
      <c r="G24" s="19">
        <v>1</v>
      </c>
      <c r="H24" s="19">
        <v>1</v>
      </c>
      <c r="I24" s="19">
        <v>0</v>
      </c>
      <c r="J24" s="19">
        <v>1</v>
      </c>
      <c r="K24" s="19">
        <v>0</v>
      </c>
      <c r="L24" s="19">
        <v>0</v>
      </c>
      <c r="M24" s="19">
        <v>0</v>
      </c>
      <c r="N24" s="18"/>
      <c r="O24" s="9"/>
    </row>
    <row r="25" spans="2:16" x14ac:dyDescent="0.3">
      <c r="B25" s="39" t="s">
        <v>58</v>
      </c>
      <c r="C25" t="s">
        <v>11</v>
      </c>
      <c r="D25" s="29">
        <f t="shared" ref="D25:M25" si="1">D$17*D18</f>
        <v>155.86408982938519</v>
      </c>
      <c r="E25" s="29">
        <f t="shared" si="1"/>
        <v>0</v>
      </c>
      <c r="F25" s="29">
        <f t="shared" si="1"/>
        <v>748.01434342649895</v>
      </c>
      <c r="G25" s="29">
        <f t="shared" si="1"/>
        <v>0</v>
      </c>
      <c r="H25" s="29">
        <f t="shared" si="1"/>
        <v>0</v>
      </c>
      <c r="I25" s="29">
        <f t="shared" si="1"/>
        <v>581.24455959689499</v>
      </c>
      <c r="J25" s="29">
        <f t="shared" si="1"/>
        <v>0</v>
      </c>
      <c r="K25" s="29">
        <f t="shared" si="1"/>
        <v>0</v>
      </c>
      <c r="L25" s="29">
        <f t="shared" si="1"/>
        <v>0</v>
      </c>
      <c r="M25" s="29">
        <f t="shared" si="1"/>
        <v>0</v>
      </c>
      <c r="N25" s="18">
        <f t="shared" ref="N25:N31" si="2">SUM(D25:M25)</f>
        <v>1485.1229928527791</v>
      </c>
      <c r="O25" s="16">
        <f t="shared" ref="O25:O31" si="3">N25/$N$32</f>
        <v>0.23149433437742981</v>
      </c>
      <c r="P25" s="2"/>
    </row>
    <row r="26" spans="2:16" x14ac:dyDescent="0.3">
      <c r="B26" s="39"/>
      <c r="C26" t="s">
        <v>19</v>
      </c>
      <c r="D26" s="29">
        <f t="shared" ref="D26:M26" si="4">D$17*D19</f>
        <v>0</v>
      </c>
      <c r="E26" s="29">
        <f t="shared" si="4"/>
        <v>0</v>
      </c>
      <c r="F26" s="29">
        <f t="shared" si="4"/>
        <v>0</v>
      </c>
      <c r="G26" s="29">
        <f t="shared" si="4"/>
        <v>0</v>
      </c>
      <c r="H26" s="29">
        <f t="shared" si="4"/>
        <v>0</v>
      </c>
      <c r="I26" s="29">
        <f t="shared" si="4"/>
        <v>0</v>
      </c>
      <c r="J26" s="29">
        <f t="shared" si="4"/>
        <v>0</v>
      </c>
      <c r="K26" s="29">
        <f t="shared" si="4"/>
        <v>0</v>
      </c>
      <c r="L26" s="29">
        <f t="shared" si="4"/>
        <v>0</v>
      </c>
      <c r="M26" s="29">
        <f t="shared" si="4"/>
        <v>0</v>
      </c>
      <c r="N26" s="18">
        <f t="shared" si="2"/>
        <v>0</v>
      </c>
      <c r="O26" s="16">
        <f t="shared" si="3"/>
        <v>0</v>
      </c>
      <c r="P26" s="2"/>
    </row>
    <row r="27" spans="2:16" x14ac:dyDescent="0.3">
      <c r="B27" s="39"/>
      <c r="C27" t="s">
        <v>12</v>
      </c>
      <c r="D27" s="29">
        <f t="shared" ref="D27:M27" si="5">D$17*D20</f>
        <v>155.86408982938519</v>
      </c>
      <c r="E27" s="29">
        <f t="shared" si="5"/>
        <v>0</v>
      </c>
      <c r="F27" s="29">
        <f t="shared" si="5"/>
        <v>0</v>
      </c>
      <c r="G27" s="29">
        <f t="shared" si="5"/>
        <v>0</v>
      </c>
      <c r="H27" s="29">
        <f t="shared" si="5"/>
        <v>0</v>
      </c>
      <c r="I27" s="29">
        <f t="shared" si="5"/>
        <v>581.24455959689499</v>
      </c>
      <c r="J27" s="29">
        <f t="shared" si="5"/>
        <v>0</v>
      </c>
      <c r="K27" s="29">
        <f t="shared" si="5"/>
        <v>0</v>
      </c>
      <c r="L27" s="29">
        <f t="shared" si="5"/>
        <v>0</v>
      </c>
      <c r="M27" s="29">
        <f t="shared" si="5"/>
        <v>0</v>
      </c>
      <c r="N27" s="18">
        <f t="shared" si="2"/>
        <v>737.10864942628018</v>
      </c>
      <c r="O27" s="16">
        <f t="shared" si="3"/>
        <v>0.11489720176980538</v>
      </c>
      <c r="P27" s="2"/>
    </row>
    <row r="28" spans="2:16" x14ac:dyDescent="0.3">
      <c r="B28" s="39"/>
      <c r="C28" t="s">
        <v>14</v>
      </c>
      <c r="D28" s="29">
        <f t="shared" ref="D28:M28" si="6">D$17*D21</f>
        <v>0</v>
      </c>
      <c r="E28" s="29">
        <f t="shared" si="6"/>
        <v>0</v>
      </c>
      <c r="F28" s="29">
        <f t="shared" si="6"/>
        <v>0</v>
      </c>
      <c r="G28" s="29">
        <f t="shared" si="6"/>
        <v>0</v>
      </c>
      <c r="H28" s="29">
        <f t="shared" si="6"/>
        <v>0</v>
      </c>
      <c r="I28" s="29">
        <f t="shared" si="6"/>
        <v>0</v>
      </c>
      <c r="J28" s="29">
        <f t="shared" si="6"/>
        <v>0</v>
      </c>
      <c r="K28" s="29">
        <f t="shared" si="6"/>
        <v>0</v>
      </c>
      <c r="L28" s="29">
        <f t="shared" si="6"/>
        <v>0</v>
      </c>
      <c r="M28" s="29">
        <f t="shared" si="6"/>
        <v>0</v>
      </c>
      <c r="N28" s="18">
        <f t="shared" si="2"/>
        <v>0</v>
      </c>
      <c r="O28" s="16">
        <f t="shared" si="3"/>
        <v>0</v>
      </c>
      <c r="P28" s="2"/>
    </row>
    <row r="29" spans="2:16" x14ac:dyDescent="0.3">
      <c r="B29" s="39"/>
      <c r="C29" t="s">
        <v>10</v>
      </c>
      <c r="D29" s="29">
        <f t="shared" ref="D29:M29" si="7">D$17*D22</f>
        <v>389.66022457346298</v>
      </c>
      <c r="E29" s="29">
        <f t="shared" si="7"/>
        <v>0</v>
      </c>
      <c r="F29" s="29">
        <f t="shared" si="7"/>
        <v>0</v>
      </c>
      <c r="G29" s="29">
        <f t="shared" si="7"/>
        <v>0</v>
      </c>
      <c r="H29" s="29">
        <f t="shared" si="7"/>
        <v>0</v>
      </c>
      <c r="I29" s="29">
        <f t="shared" si="7"/>
        <v>0</v>
      </c>
      <c r="J29" s="29">
        <f t="shared" si="7"/>
        <v>0</v>
      </c>
      <c r="K29" s="29">
        <f t="shared" si="7"/>
        <v>1209.87872165667</v>
      </c>
      <c r="L29" s="29">
        <f t="shared" si="7"/>
        <v>0</v>
      </c>
      <c r="M29" s="29">
        <f t="shared" si="7"/>
        <v>0</v>
      </c>
      <c r="N29" s="18">
        <f t="shared" si="2"/>
        <v>1599.538946230133</v>
      </c>
      <c r="O29" s="16">
        <f t="shared" si="3"/>
        <v>0.24932898180846264</v>
      </c>
      <c r="P29" s="2"/>
    </row>
    <row r="30" spans="2:16" x14ac:dyDescent="0.3">
      <c r="B30" s="39"/>
      <c r="C30" t="s">
        <v>17</v>
      </c>
      <c r="D30" s="29">
        <f t="shared" ref="D30:M30" si="8">D$17*D23</f>
        <v>0</v>
      </c>
      <c r="E30" s="29">
        <f t="shared" si="8"/>
        <v>0</v>
      </c>
      <c r="F30" s="29">
        <f t="shared" si="8"/>
        <v>0</v>
      </c>
      <c r="G30" s="29">
        <f t="shared" si="8"/>
        <v>0</v>
      </c>
      <c r="H30" s="29">
        <f t="shared" si="8"/>
        <v>0</v>
      </c>
      <c r="I30" s="29">
        <f t="shared" si="8"/>
        <v>0</v>
      </c>
      <c r="J30" s="29">
        <f t="shared" si="8"/>
        <v>0</v>
      </c>
      <c r="K30" s="29">
        <f t="shared" si="8"/>
        <v>0</v>
      </c>
      <c r="L30" s="29">
        <f t="shared" si="8"/>
        <v>0</v>
      </c>
      <c r="M30" s="29">
        <f t="shared" si="8"/>
        <v>0</v>
      </c>
      <c r="N30" s="18">
        <f t="shared" si="2"/>
        <v>0</v>
      </c>
      <c r="O30" s="16">
        <f t="shared" si="3"/>
        <v>0</v>
      </c>
      <c r="P30" s="2"/>
    </row>
    <row r="31" spans="2:16" x14ac:dyDescent="0.3">
      <c r="B31" s="39"/>
      <c r="C31" t="s">
        <v>18</v>
      </c>
      <c r="D31" s="29">
        <f t="shared" ref="D31:M31" si="9">D$17*D24</f>
        <v>77.932044914692597</v>
      </c>
      <c r="E31" s="29">
        <f t="shared" si="9"/>
        <v>1522.67257046183</v>
      </c>
      <c r="F31" s="29">
        <f t="shared" si="9"/>
        <v>0</v>
      </c>
      <c r="G31" s="29">
        <f t="shared" si="9"/>
        <v>426.39055450484199</v>
      </c>
      <c r="H31" s="29">
        <f t="shared" si="9"/>
        <v>173.53805077025299</v>
      </c>
      <c r="I31" s="29">
        <f t="shared" si="9"/>
        <v>0</v>
      </c>
      <c r="J31" s="29">
        <f t="shared" si="9"/>
        <v>393.071309400085</v>
      </c>
      <c r="K31" s="29">
        <f t="shared" si="9"/>
        <v>0</v>
      </c>
      <c r="L31" s="29">
        <f t="shared" si="9"/>
        <v>0</v>
      </c>
      <c r="M31" s="29">
        <f t="shared" si="9"/>
        <v>0</v>
      </c>
      <c r="N31" s="18">
        <f t="shared" si="2"/>
        <v>2593.6045300517026</v>
      </c>
      <c r="O31" s="16">
        <f t="shared" si="3"/>
        <v>0.40427948204430225</v>
      </c>
      <c r="P31" s="2"/>
    </row>
    <row r="32" spans="2:16" x14ac:dyDescent="0.3">
      <c r="C32" s="8" t="s">
        <v>63</v>
      </c>
      <c r="D32" s="10"/>
      <c r="E32" s="10"/>
      <c r="F32" s="10"/>
      <c r="G32" s="10"/>
      <c r="H32" s="10"/>
      <c r="I32" s="10"/>
      <c r="J32" s="10"/>
      <c r="K32" s="10"/>
      <c r="L32" s="9"/>
      <c r="M32" s="9"/>
      <c r="N32" s="27">
        <f>SUM(N25:N31)</f>
        <v>6415.3751185608944</v>
      </c>
      <c r="O32" s="9"/>
      <c r="P32" s="15"/>
    </row>
    <row r="33" spans="2:17" ht="43.2" x14ac:dyDescent="0.3">
      <c r="C33" s="1" t="s">
        <v>68</v>
      </c>
      <c r="D33" s="13">
        <f>(D25+D26+D27+D28+D29+D30+D31)/(D25/$D$6+D26/$D$7+D27/$D$8+D28/$E$9+D29/$D$10+D30/$D$11+D31/$D$12)</f>
        <v>0.47578853842736563</v>
      </c>
      <c r="E33" s="13">
        <f t="shared" ref="E33:K33" si="10">(E25+E26+E27+E28+E29+E30+E31)/(E25/$D$6+E26/$D$7+E27/$D$8+E28/$E$9+E29/$D$10+E30/$D$11+E31/$D$12)</f>
        <v>0.85</v>
      </c>
      <c r="F33" s="13">
        <f t="shared" si="10"/>
        <v>0.6</v>
      </c>
      <c r="G33" s="13">
        <f t="shared" si="10"/>
        <v>0.85</v>
      </c>
      <c r="H33" s="13">
        <f t="shared" si="10"/>
        <v>0.85</v>
      </c>
      <c r="I33" s="13">
        <f t="shared" si="10"/>
        <v>0.72000000000000008</v>
      </c>
      <c r="J33" s="13">
        <f t="shared" si="10"/>
        <v>0.85</v>
      </c>
      <c r="K33" s="13">
        <f t="shared" si="10"/>
        <v>0.35</v>
      </c>
      <c r="L33" s="13" t="s">
        <v>56</v>
      </c>
      <c r="M33" s="13" t="s">
        <v>56</v>
      </c>
    </row>
    <row r="34" spans="2:17" x14ac:dyDescent="0.3">
      <c r="C34" s="5"/>
      <c r="D34" s="6"/>
      <c r="E34" s="12"/>
      <c r="F34" s="12"/>
      <c r="G34" s="12"/>
      <c r="H34" s="12"/>
      <c r="I34" s="12"/>
    </row>
    <row r="35" spans="2:17" ht="100.8" x14ac:dyDescent="0.3">
      <c r="C35" s="5" t="s">
        <v>53</v>
      </c>
      <c r="D35" s="5" t="s">
        <v>0</v>
      </c>
      <c r="E35" s="5" t="s">
        <v>1</v>
      </c>
      <c r="F35" s="5" t="s">
        <v>2</v>
      </c>
      <c r="G35" s="5" t="s">
        <v>3</v>
      </c>
      <c r="H35" s="5" t="s">
        <v>4</v>
      </c>
      <c r="I35" s="5" t="s">
        <v>5</v>
      </c>
      <c r="J35" s="5" t="s">
        <v>6</v>
      </c>
      <c r="K35" s="5" t="s">
        <v>7</v>
      </c>
      <c r="L35" s="5" t="s">
        <v>51</v>
      </c>
      <c r="M35" s="5" t="s">
        <v>52</v>
      </c>
      <c r="N35" s="8" t="s">
        <v>15</v>
      </c>
      <c r="O35" s="5" t="s">
        <v>55</v>
      </c>
      <c r="P35" s="5" t="s">
        <v>62</v>
      </c>
      <c r="Q35" s="5" t="s">
        <v>65</v>
      </c>
    </row>
    <row r="36" spans="2:17" x14ac:dyDescent="0.3">
      <c r="D36" s="34" t="s">
        <v>8</v>
      </c>
      <c r="E36" s="34"/>
      <c r="F36" s="34"/>
      <c r="G36" s="34"/>
      <c r="H36" s="34"/>
      <c r="I36" s="34"/>
      <c r="J36" s="34"/>
      <c r="K36" s="34"/>
      <c r="L36" s="34"/>
      <c r="M36" s="35"/>
    </row>
    <row r="37" spans="2:17" x14ac:dyDescent="0.3">
      <c r="C37">
        <v>198</v>
      </c>
      <c r="D37" s="29">
        <v>1306.3829090316799</v>
      </c>
      <c r="E37" s="29">
        <v>0</v>
      </c>
      <c r="F37" s="29">
        <v>0</v>
      </c>
      <c r="G37" s="29">
        <v>821.14170926050804</v>
      </c>
      <c r="H37" s="29">
        <v>0</v>
      </c>
      <c r="I37" s="29">
        <v>1.04763697716947E-13</v>
      </c>
      <c r="J37" s="29">
        <v>926.58385346966202</v>
      </c>
      <c r="K37" s="29">
        <v>0</v>
      </c>
      <c r="L37" s="29">
        <v>2133.2495750821299</v>
      </c>
      <c r="M37" s="29">
        <v>2560.21812535851</v>
      </c>
      <c r="N37" s="29">
        <f t="shared" ref="N37" si="11">SUM(D37:M37)</f>
        <v>7747.576172202489</v>
      </c>
      <c r="O37" s="9"/>
      <c r="P37" s="9"/>
      <c r="Q37" s="9"/>
    </row>
    <row r="38" spans="2:17" x14ac:dyDescent="0.3">
      <c r="B38" s="39" t="s">
        <v>60</v>
      </c>
      <c r="C38" t="s">
        <v>11</v>
      </c>
      <c r="D38" s="19">
        <v>0.25</v>
      </c>
      <c r="E38" s="20">
        <v>0</v>
      </c>
      <c r="F38" s="20">
        <v>0</v>
      </c>
      <c r="G38" s="20">
        <v>0</v>
      </c>
      <c r="H38" s="20">
        <v>0</v>
      </c>
      <c r="I38" s="20">
        <v>0</v>
      </c>
      <c r="J38" s="20">
        <f>$G38</f>
        <v>0</v>
      </c>
      <c r="K38" s="20">
        <v>0</v>
      </c>
      <c r="L38" s="20">
        <f>$G38</f>
        <v>0</v>
      </c>
      <c r="M38" s="20">
        <f>$G38</f>
        <v>0</v>
      </c>
      <c r="N38" s="18"/>
      <c r="O38" s="9"/>
      <c r="P38" s="9"/>
      <c r="Q38" s="9"/>
    </row>
    <row r="39" spans="2:17" x14ac:dyDescent="0.3">
      <c r="B39" s="39"/>
      <c r="C39" t="s">
        <v>19</v>
      </c>
      <c r="D39" s="21">
        <v>0</v>
      </c>
      <c r="E39" s="20">
        <v>0</v>
      </c>
      <c r="F39" s="20">
        <v>0</v>
      </c>
      <c r="G39" s="19">
        <v>0.23</v>
      </c>
      <c r="H39" s="20">
        <v>0</v>
      </c>
      <c r="I39" s="20">
        <v>0</v>
      </c>
      <c r="J39" s="30">
        <f t="shared" ref="J39:M44" si="12">$G39</f>
        <v>0.23</v>
      </c>
      <c r="K39" s="20">
        <v>0</v>
      </c>
      <c r="L39" s="30">
        <f t="shared" si="12"/>
        <v>0.23</v>
      </c>
      <c r="M39" s="30">
        <f t="shared" si="12"/>
        <v>0.23</v>
      </c>
      <c r="N39" s="18"/>
      <c r="O39" s="9"/>
      <c r="P39" s="9"/>
      <c r="Q39" s="9"/>
    </row>
    <row r="40" spans="2:17" x14ac:dyDescent="0.3">
      <c r="B40" s="39"/>
      <c r="C40" t="s">
        <v>12</v>
      </c>
      <c r="D40" s="19">
        <v>0.25</v>
      </c>
      <c r="E40" s="20">
        <v>0</v>
      </c>
      <c r="F40" s="20">
        <v>0</v>
      </c>
      <c r="G40" s="20">
        <v>0</v>
      </c>
      <c r="H40" s="20">
        <v>0</v>
      </c>
      <c r="I40" s="20">
        <v>0</v>
      </c>
      <c r="J40" s="20">
        <f t="shared" si="12"/>
        <v>0</v>
      </c>
      <c r="K40" s="20">
        <v>0</v>
      </c>
      <c r="L40" s="20">
        <f t="shared" si="12"/>
        <v>0</v>
      </c>
      <c r="M40" s="20">
        <f t="shared" si="12"/>
        <v>0</v>
      </c>
      <c r="N40" s="18"/>
      <c r="O40" s="9"/>
      <c r="P40" s="9"/>
      <c r="Q40" s="9"/>
    </row>
    <row r="41" spans="2:17" x14ac:dyDescent="0.3">
      <c r="B41" s="39"/>
      <c r="C41" t="s">
        <v>14</v>
      </c>
      <c r="D41" s="21">
        <v>0</v>
      </c>
      <c r="E41" s="20">
        <v>0</v>
      </c>
      <c r="F41" s="20">
        <v>0</v>
      </c>
      <c r="G41" s="19">
        <v>0.09</v>
      </c>
      <c r="H41" s="20">
        <v>0</v>
      </c>
      <c r="I41" s="20">
        <v>0</v>
      </c>
      <c r="J41" s="30">
        <f t="shared" si="12"/>
        <v>0.09</v>
      </c>
      <c r="K41" s="20">
        <v>0</v>
      </c>
      <c r="L41" s="30">
        <f t="shared" si="12"/>
        <v>0.09</v>
      </c>
      <c r="M41" s="30">
        <f t="shared" si="12"/>
        <v>0.09</v>
      </c>
      <c r="N41" s="18"/>
      <c r="O41" s="9"/>
      <c r="P41" s="9"/>
      <c r="Q41" s="9"/>
    </row>
    <row r="42" spans="2:17" x14ac:dyDescent="0.3">
      <c r="B42" s="39"/>
      <c r="C42" t="s">
        <v>10</v>
      </c>
      <c r="D42" s="21">
        <v>0.4</v>
      </c>
      <c r="E42" s="20">
        <v>0</v>
      </c>
      <c r="F42" s="20">
        <v>0</v>
      </c>
      <c r="G42" s="20">
        <v>0</v>
      </c>
      <c r="H42" s="20">
        <v>0</v>
      </c>
      <c r="I42" s="20">
        <v>0</v>
      </c>
      <c r="J42" s="20">
        <f t="shared" si="12"/>
        <v>0</v>
      </c>
      <c r="K42" s="20">
        <v>0</v>
      </c>
      <c r="L42" s="20">
        <f t="shared" si="12"/>
        <v>0</v>
      </c>
      <c r="M42" s="20">
        <f t="shared" si="12"/>
        <v>0</v>
      </c>
      <c r="N42" s="18"/>
      <c r="O42" s="9"/>
      <c r="P42" s="9"/>
      <c r="Q42" s="9"/>
    </row>
    <row r="43" spans="2:17" x14ac:dyDescent="0.3">
      <c r="B43" s="39"/>
      <c r="C43" t="s">
        <v>17</v>
      </c>
      <c r="D43" s="21">
        <v>0</v>
      </c>
      <c r="E43" s="20">
        <v>0</v>
      </c>
      <c r="F43" s="20">
        <v>0</v>
      </c>
      <c r="G43" s="19">
        <v>0.22</v>
      </c>
      <c r="H43" s="20">
        <v>0</v>
      </c>
      <c r="I43" s="20">
        <v>0</v>
      </c>
      <c r="J43" s="30">
        <f t="shared" si="12"/>
        <v>0.22</v>
      </c>
      <c r="K43" s="20">
        <v>0</v>
      </c>
      <c r="L43" s="30">
        <f t="shared" si="12"/>
        <v>0.22</v>
      </c>
      <c r="M43" s="30">
        <f t="shared" si="12"/>
        <v>0.22</v>
      </c>
      <c r="N43" s="18"/>
      <c r="O43" s="9"/>
      <c r="P43" s="9"/>
      <c r="Q43" s="9"/>
    </row>
    <row r="44" spans="2:17" x14ac:dyDescent="0.3">
      <c r="B44" s="39"/>
      <c r="C44" t="s">
        <v>18</v>
      </c>
      <c r="D44" s="19">
        <v>0.1</v>
      </c>
      <c r="E44" s="20">
        <v>0</v>
      </c>
      <c r="F44" s="20">
        <v>0</v>
      </c>
      <c r="G44" s="19">
        <v>0.46</v>
      </c>
      <c r="H44" s="20">
        <v>0</v>
      </c>
      <c r="I44" s="20">
        <v>0</v>
      </c>
      <c r="J44" s="30">
        <f t="shared" si="12"/>
        <v>0.46</v>
      </c>
      <c r="K44" s="20">
        <v>0</v>
      </c>
      <c r="L44" s="30">
        <f t="shared" si="12"/>
        <v>0.46</v>
      </c>
      <c r="M44" s="30">
        <f t="shared" si="12"/>
        <v>0.46</v>
      </c>
      <c r="N44" s="18"/>
      <c r="O44" s="9"/>
      <c r="P44" s="9"/>
      <c r="Q44" s="9"/>
    </row>
    <row r="45" spans="2:17" x14ac:dyDescent="0.3">
      <c r="B45" s="39" t="s">
        <v>61</v>
      </c>
      <c r="C45" t="s">
        <v>11</v>
      </c>
      <c r="D45" s="22">
        <f t="shared" ref="D45:D51" si="13">D$37*D38</f>
        <v>326.59572725791998</v>
      </c>
      <c r="E45" s="22">
        <f t="shared" ref="E45:M45" si="14">E$37*E38</f>
        <v>0</v>
      </c>
      <c r="F45" s="22">
        <f t="shared" si="14"/>
        <v>0</v>
      </c>
      <c r="G45" s="22">
        <f t="shared" si="14"/>
        <v>0</v>
      </c>
      <c r="H45" s="22">
        <f t="shared" si="14"/>
        <v>0</v>
      </c>
      <c r="I45" s="22">
        <f t="shared" si="14"/>
        <v>0</v>
      </c>
      <c r="J45" s="22">
        <f t="shared" si="14"/>
        <v>0</v>
      </c>
      <c r="K45" s="22">
        <f t="shared" si="14"/>
        <v>0</v>
      </c>
      <c r="L45" s="22">
        <f t="shared" si="14"/>
        <v>0</v>
      </c>
      <c r="M45" s="22">
        <f t="shared" si="14"/>
        <v>0</v>
      </c>
      <c r="N45" s="18">
        <f>SUM(D45:M45)</f>
        <v>326.59572725791998</v>
      </c>
      <c r="O45" s="23">
        <f t="shared" ref="O45:O51" si="15">N45/$N$52</f>
        <v>4.2154568086689097E-2</v>
      </c>
      <c r="P45" s="31">
        <f>(O45+O46)-(O25+O26)</f>
        <v>1.8780310695053204E-3</v>
      </c>
      <c r="Q45" s="18">
        <f>N45/D6</f>
        <v>544.32621209653337</v>
      </c>
    </row>
    <row r="46" spans="2:17" x14ac:dyDescent="0.3">
      <c r="B46" s="39"/>
      <c r="C46" t="s">
        <v>19</v>
      </c>
      <c r="D46" s="22">
        <f t="shared" si="13"/>
        <v>0</v>
      </c>
      <c r="E46" s="22">
        <f t="shared" ref="E46:M46" si="16">E$37*E39</f>
        <v>0</v>
      </c>
      <c r="F46" s="22">
        <f t="shared" si="16"/>
        <v>0</v>
      </c>
      <c r="G46" s="22">
        <f t="shared" si="16"/>
        <v>188.86259312991686</v>
      </c>
      <c r="H46" s="22">
        <f t="shared" si="16"/>
        <v>0</v>
      </c>
      <c r="I46" s="22">
        <f t="shared" si="16"/>
        <v>0</v>
      </c>
      <c r="J46" s="22">
        <f t="shared" si="16"/>
        <v>213.11428629802228</v>
      </c>
      <c r="K46" s="22">
        <f t="shared" si="16"/>
        <v>0</v>
      </c>
      <c r="L46" s="22">
        <f t="shared" si="16"/>
        <v>490.64740226888989</v>
      </c>
      <c r="M46" s="22">
        <f t="shared" si="16"/>
        <v>588.85016883245737</v>
      </c>
      <c r="N46" s="18">
        <f>SUM(D46:M46)</f>
        <v>1481.4744505292865</v>
      </c>
      <c r="O46" s="24">
        <f t="shared" si="15"/>
        <v>0.19121779736024602</v>
      </c>
      <c r="P46" s="32"/>
      <c r="Q46" s="18">
        <f>N46/D7</f>
        <v>1646.0827228103183</v>
      </c>
    </row>
    <row r="47" spans="2:17" x14ac:dyDescent="0.3">
      <c r="B47" s="39"/>
      <c r="C47" t="s">
        <v>12</v>
      </c>
      <c r="D47" s="22">
        <f t="shared" si="13"/>
        <v>326.59572725791998</v>
      </c>
      <c r="E47" s="22">
        <f t="shared" ref="E47:M47" si="17">E$37*E40</f>
        <v>0</v>
      </c>
      <c r="F47" s="22">
        <f t="shared" si="17"/>
        <v>0</v>
      </c>
      <c r="G47" s="22">
        <f t="shared" si="17"/>
        <v>0</v>
      </c>
      <c r="H47" s="22">
        <f t="shared" si="17"/>
        <v>0</v>
      </c>
      <c r="I47" s="22">
        <f t="shared" si="17"/>
        <v>0</v>
      </c>
      <c r="J47" s="22">
        <f t="shared" si="17"/>
        <v>0</v>
      </c>
      <c r="K47" s="22">
        <f t="shared" si="17"/>
        <v>0</v>
      </c>
      <c r="L47" s="22">
        <f t="shared" si="17"/>
        <v>0</v>
      </c>
      <c r="M47" s="22">
        <f t="shared" si="17"/>
        <v>0</v>
      </c>
      <c r="N47" s="18">
        <f t="shared" ref="N47:N51" si="18">SUM(D47:M47)</f>
        <v>326.59572725791998</v>
      </c>
      <c r="O47" s="23">
        <f t="shared" si="15"/>
        <v>4.2154568086689097E-2</v>
      </c>
      <c r="P47" s="31">
        <f>(O47+O48)-(O27+O28)</f>
        <v>2.081721805675632E-3</v>
      </c>
      <c r="Q47" s="18">
        <f>N47/D8</f>
        <v>362.88414139768884</v>
      </c>
    </row>
    <row r="48" spans="2:17" x14ac:dyDescent="0.3">
      <c r="B48" s="39"/>
      <c r="C48" t="s">
        <v>14</v>
      </c>
      <c r="D48" s="22">
        <f t="shared" si="13"/>
        <v>0</v>
      </c>
      <c r="E48" s="22">
        <f t="shared" ref="E48:M48" si="19">E$37*E41</f>
        <v>0</v>
      </c>
      <c r="F48" s="22">
        <f t="shared" si="19"/>
        <v>0</v>
      </c>
      <c r="G48" s="22">
        <f t="shared" si="19"/>
        <v>73.902753833445715</v>
      </c>
      <c r="H48" s="22">
        <f t="shared" si="19"/>
        <v>0</v>
      </c>
      <c r="I48" s="22">
        <f t="shared" si="19"/>
        <v>0</v>
      </c>
      <c r="J48" s="22">
        <f t="shared" si="19"/>
        <v>83.392546812269572</v>
      </c>
      <c r="K48" s="22">
        <f t="shared" si="19"/>
        <v>0</v>
      </c>
      <c r="L48" s="22">
        <f t="shared" si="19"/>
        <v>191.99246175739168</v>
      </c>
      <c r="M48" s="22">
        <f t="shared" si="19"/>
        <v>230.4196312822659</v>
      </c>
      <c r="N48" s="18">
        <f>SUM(D48:M48)</f>
        <v>579.70739368537284</v>
      </c>
      <c r="O48" s="25">
        <f t="shared" si="15"/>
        <v>7.4824355488791905E-2</v>
      </c>
      <c r="P48" s="33"/>
      <c r="Q48" s="18">
        <f>N48/E9</f>
        <v>157.5291830666774</v>
      </c>
    </row>
    <row r="49" spans="2:17" x14ac:dyDescent="0.3">
      <c r="B49" s="39"/>
      <c r="C49" t="s">
        <v>10</v>
      </c>
      <c r="D49" s="22">
        <f t="shared" si="13"/>
        <v>522.55316361267194</v>
      </c>
      <c r="E49" s="22">
        <f t="shared" ref="E49:M49" si="20">E$37*E42</f>
        <v>0</v>
      </c>
      <c r="F49" s="22">
        <f t="shared" si="20"/>
        <v>0</v>
      </c>
      <c r="G49" s="22">
        <f t="shared" si="20"/>
        <v>0</v>
      </c>
      <c r="H49" s="22">
        <f t="shared" si="20"/>
        <v>0</v>
      </c>
      <c r="I49" s="22">
        <f t="shared" si="20"/>
        <v>0</v>
      </c>
      <c r="J49" s="22">
        <f t="shared" si="20"/>
        <v>0</v>
      </c>
      <c r="K49" s="22">
        <f t="shared" si="20"/>
        <v>0</v>
      </c>
      <c r="L49" s="22">
        <f t="shared" si="20"/>
        <v>0</v>
      </c>
      <c r="M49" s="22">
        <f t="shared" si="20"/>
        <v>0</v>
      </c>
      <c r="N49" s="18">
        <f>SUM(D49:M49)</f>
        <v>522.55316361267194</v>
      </c>
      <c r="O49" s="23">
        <f t="shared" si="15"/>
        <v>6.7447308938702544E-2</v>
      </c>
      <c r="P49" s="31">
        <f>(O49+O50)-(O29+O30)</f>
        <v>1.0223072139534661E-3</v>
      </c>
      <c r="Q49" s="18">
        <f>N49/D10</f>
        <v>1493.0090388933486</v>
      </c>
    </row>
    <row r="50" spans="2:17" x14ac:dyDescent="0.3">
      <c r="B50" s="39"/>
      <c r="C50" t="s">
        <v>17</v>
      </c>
      <c r="D50" s="22">
        <f t="shared" si="13"/>
        <v>0</v>
      </c>
      <c r="E50" s="22">
        <f t="shared" ref="E50:M50" si="21">E$37*E43</f>
        <v>0</v>
      </c>
      <c r="F50" s="22">
        <f t="shared" si="21"/>
        <v>0</v>
      </c>
      <c r="G50" s="22">
        <f t="shared" si="21"/>
        <v>180.65117603731176</v>
      </c>
      <c r="H50" s="22">
        <f t="shared" si="21"/>
        <v>0</v>
      </c>
      <c r="I50" s="22">
        <f t="shared" si="21"/>
        <v>0</v>
      </c>
      <c r="J50" s="22">
        <f t="shared" si="21"/>
        <v>203.84844776332565</v>
      </c>
      <c r="K50" s="22">
        <f t="shared" si="21"/>
        <v>0</v>
      </c>
      <c r="L50" s="22">
        <f t="shared" si="21"/>
        <v>469.3149065180686</v>
      </c>
      <c r="M50" s="22">
        <f t="shared" si="21"/>
        <v>563.2479875788722</v>
      </c>
      <c r="N50" s="18">
        <f t="shared" si="18"/>
        <v>1417.0625178975783</v>
      </c>
      <c r="O50" s="25">
        <f t="shared" si="15"/>
        <v>0.18290398008371359</v>
      </c>
      <c r="P50" s="33"/>
      <c r="Q50" s="18">
        <f>N50/D11</f>
        <v>1889.4166905301045</v>
      </c>
    </row>
    <row r="51" spans="2:17" x14ac:dyDescent="0.3">
      <c r="B51" s="39"/>
      <c r="C51" t="s">
        <v>18</v>
      </c>
      <c r="D51" s="22">
        <f t="shared" si="13"/>
        <v>130.63829090316798</v>
      </c>
      <c r="E51" s="22">
        <f t="shared" ref="E51:M51" si="22">E$37*E44</f>
        <v>0</v>
      </c>
      <c r="F51" s="22">
        <f t="shared" si="22"/>
        <v>0</v>
      </c>
      <c r="G51" s="22">
        <f t="shared" si="22"/>
        <v>377.72518625983372</v>
      </c>
      <c r="H51" s="22">
        <f t="shared" si="22"/>
        <v>0</v>
      </c>
      <c r="I51" s="22">
        <f t="shared" si="22"/>
        <v>0</v>
      </c>
      <c r="J51" s="22">
        <f t="shared" si="22"/>
        <v>426.22857259604456</v>
      </c>
      <c r="K51" s="22">
        <f t="shared" si="22"/>
        <v>0</v>
      </c>
      <c r="L51" s="22">
        <f t="shared" si="22"/>
        <v>981.29480453777978</v>
      </c>
      <c r="M51" s="22">
        <f t="shared" si="22"/>
        <v>1177.7003376649147</v>
      </c>
      <c r="N51" s="18">
        <f t="shared" si="18"/>
        <v>3093.5871919617407</v>
      </c>
      <c r="O51" s="26">
        <f t="shared" si="15"/>
        <v>0.39929742195516765</v>
      </c>
      <c r="P51" s="17">
        <f>O51-O31</f>
        <v>-4.982060089134599E-3</v>
      </c>
      <c r="Q51" s="18">
        <f>N51/D12</f>
        <v>3639.5143434844008</v>
      </c>
    </row>
    <row r="52" spans="2:17" x14ac:dyDescent="0.3">
      <c r="C52" s="8" t="s">
        <v>63</v>
      </c>
      <c r="D52" s="27">
        <f>SUM(D45:D51)</f>
        <v>1306.3829090316797</v>
      </c>
      <c r="E52" s="27"/>
      <c r="F52" s="27"/>
      <c r="G52" s="27">
        <f t="shared" ref="G52:M52" si="23">SUM(G45:G51)</f>
        <v>821.14170926050804</v>
      </c>
      <c r="H52" s="27"/>
      <c r="I52" s="27"/>
      <c r="J52" s="27">
        <f t="shared" si="23"/>
        <v>926.58385346966202</v>
      </c>
      <c r="K52" s="27"/>
      <c r="L52" s="27">
        <f t="shared" si="23"/>
        <v>2133.2495750821299</v>
      </c>
      <c r="M52" s="27">
        <f t="shared" si="23"/>
        <v>2560.2181253585104</v>
      </c>
      <c r="N52" s="27">
        <f>SUM(N45:N51)</f>
        <v>7747.5761722024909</v>
      </c>
      <c r="O52" s="9"/>
      <c r="P52" s="9"/>
      <c r="Q52" s="27">
        <f>SUM(Q45:Q51)</f>
        <v>9732.7623322790714</v>
      </c>
    </row>
    <row r="53" spans="2:17" ht="29.4" customHeight="1" x14ac:dyDescent="0.3">
      <c r="C53" s="1" t="s">
        <v>64</v>
      </c>
      <c r="D53" s="13">
        <f>(D45+D46+D47+D48+D49+D50+D51)/(D45/$D$6+D46/$D$7+D47/$D$8+D48/$E$9+D49/$D$10+D50/$D$11+D51/$D$12)</f>
        <v>0.51152238805970141</v>
      </c>
      <c r="E53" s="13"/>
      <c r="F53" s="13"/>
      <c r="G53" s="13">
        <f t="shared" ref="G53:M53" si="24">(G45+G46+G47+G48+G49+G50+G51)/(G45/$D$6+G46/$D$7+G47/$D$8+G48/$E$9+G49/$D$10+G50/$D$11+G51/$D$12)</f>
        <v>0.89724573097543914</v>
      </c>
      <c r="H53" s="13"/>
      <c r="I53" s="13"/>
      <c r="J53" s="13">
        <f t="shared" si="24"/>
        <v>0.89724573097543892</v>
      </c>
      <c r="K53" s="13"/>
      <c r="L53" s="13">
        <f t="shared" si="24"/>
        <v>0.89724573097543925</v>
      </c>
      <c r="M53" s="13">
        <f t="shared" si="24"/>
        <v>0.89724573097543925</v>
      </c>
      <c r="N53" s="2"/>
      <c r="Q53" s="2"/>
    </row>
    <row r="54" spans="2:17" ht="19.2" customHeight="1" x14ac:dyDescent="0.3">
      <c r="G54" s="41" t="s">
        <v>72</v>
      </c>
      <c r="H54" s="41"/>
      <c r="I54" s="41"/>
      <c r="J54" s="41"/>
      <c r="K54" s="41"/>
      <c r="L54" s="41"/>
      <c r="M54" s="41"/>
    </row>
    <row r="55" spans="2:17" ht="49.8" customHeight="1" x14ac:dyDescent="0.3">
      <c r="C55" s="5" t="s">
        <v>34</v>
      </c>
      <c r="D55" s="28">
        <f>N52/Q52</f>
        <v>0.79603055203632822</v>
      </c>
      <c r="E55" s="42" t="s">
        <v>71</v>
      </c>
      <c r="F55" s="42"/>
      <c r="G55" s="1"/>
      <c r="H55" s="1"/>
      <c r="I55" s="1"/>
      <c r="J55" s="8"/>
      <c r="K55" s="8"/>
      <c r="N55" s="15"/>
      <c r="P55" s="15"/>
    </row>
    <row r="56" spans="2:17" x14ac:dyDescent="0.3">
      <c r="D56" s="9"/>
      <c r="E56" s="9"/>
      <c r="F56" s="9"/>
      <c r="G56" s="9"/>
    </row>
    <row r="57" spans="2:17" x14ac:dyDescent="0.3">
      <c r="D57" s="13"/>
      <c r="E57" s="13"/>
      <c r="F57" s="13"/>
      <c r="G57" s="13"/>
    </row>
    <row r="58" spans="2:17" x14ac:dyDescent="0.3">
      <c r="D58" s="13"/>
      <c r="E58" s="13"/>
      <c r="F58" s="13"/>
      <c r="G58" s="13"/>
    </row>
    <row r="59" spans="2:17" x14ac:dyDescent="0.3">
      <c r="D59" s="13"/>
      <c r="E59" s="13"/>
      <c r="F59" s="13"/>
      <c r="G59" s="13"/>
    </row>
  </sheetData>
  <mergeCells count="13">
    <mergeCell ref="C2:M2"/>
    <mergeCell ref="D3:G3"/>
    <mergeCell ref="G54:M54"/>
    <mergeCell ref="E55:F55"/>
    <mergeCell ref="P45:P46"/>
    <mergeCell ref="P47:P48"/>
    <mergeCell ref="P49:P50"/>
    <mergeCell ref="D16:M16"/>
    <mergeCell ref="B18:B24"/>
    <mergeCell ref="B25:B31"/>
    <mergeCell ref="D36:M36"/>
    <mergeCell ref="B38:B44"/>
    <mergeCell ref="B45:B51"/>
  </mergeCells>
  <hyperlinks>
    <hyperlink ref="D3"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45"/>
  <sheetViews>
    <sheetView topLeftCell="A22" workbookViewId="0">
      <selection activeCell="F47" sqref="F47"/>
    </sheetView>
  </sheetViews>
  <sheetFormatPr defaultRowHeight="14.4" x14ac:dyDescent="0.3"/>
  <cols>
    <col min="2" max="2" width="14.21875" customWidth="1"/>
  </cols>
  <sheetData>
    <row r="2" spans="2:6" ht="47.4" customHeight="1" x14ac:dyDescent="0.3">
      <c r="C2" s="36" t="s">
        <v>39</v>
      </c>
      <c r="D2" s="36"/>
      <c r="E2" s="36"/>
      <c r="F2" s="36"/>
    </row>
    <row r="3" spans="2:6" ht="28.8" x14ac:dyDescent="0.3">
      <c r="B3" s="5" t="s">
        <v>31</v>
      </c>
      <c r="C3" s="10">
        <v>0</v>
      </c>
      <c r="D3" s="10">
        <v>100</v>
      </c>
      <c r="E3" s="10">
        <v>150</v>
      </c>
      <c r="F3" s="10">
        <v>200</v>
      </c>
    </row>
    <row r="4" spans="2:6" x14ac:dyDescent="0.3">
      <c r="B4" t="s">
        <v>20</v>
      </c>
      <c r="C4" s="7">
        <v>0.85</v>
      </c>
      <c r="D4" s="7">
        <v>0.7</v>
      </c>
      <c r="E4" s="7">
        <v>0.6</v>
      </c>
      <c r="F4" s="7">
        <v>0.6</v>
      </c>
    </row>
    <row r="5" spans="2:6" x14ac:dyDescent="0.3">
      <c r="B5" t="s">
        <v>21</v>
      </c>
      <c r="C5" s="7">
        <v>0.6</v>
      </c>
      <c r="D5" s="7">
        <v>0.6</v>
      </c>
      <c r="E5" s="7">
        <v>0.6</v>
      </c>
      <c r="F5" s="7">
        <v>0.6</v>
      </c>
    </row>
    <row r="6" spans="2:6" x14ac:dyDescent="0.3">
      <c r="B6" t="s">
        <v>22</v>
      </c>
      <c r="C6" s="7">
        <v>0.85</v>
      </c>
      <c r="D6" s="7">
        <v>0.7</v>
      </c>
      <c r="E6" s="7">
        <v>0.6</v>
      </c>
      <c r="F6" s="7">
        <v>0.6</v>
      </c>
    </row>
    <row r="7" spans="2:6" x14ac:dyDescent="0.3">
      <c r="B7" t="s">
        <v>23</v>
      </c>
      <c r="C7" s="7">
        <v>0.8</v>
      </c>
      <c r="D7" s="7">
        <v>0.8</v>
      </c>
      <c r="E7" s="7">
        <v>0.8</v>
      </c>
      <c r="F7" s="7">
        <v>0.8</v>
      </c>
    </row>
    <row r="8" spans="2:6" x14ac:dyDescent="0.3">
      <c r="B8" t="s">
        <v>24</v>
      </c>
      <c r="C8" s="7">
        <v>0.65</v>
      </c>
      <c r="D8" s="7">
        <v>0.5</v>
      </c>
      <c r="E8" s="7">
        <v>0.4</v>
      </c>
      <c r="F8" s="7">
        <v>0.4</v>
      </c>
    </row>
    <row r="9" spans="2:6" x14ac:dyDescent="0.3">
      <c r="B9" t="s">
        <v>25</v>
      </c>
      <c r="C9" s="7">
        <v>0.65</v>
      </c>
      <c r="D9" s="7">
        <v>0.5</v>
      </c>
      <c r="E9" s="7">
        <v>0.4</v>
      </c>
      <c r="F9" s="7">
        <v>0.4</v>
      </c>
    </row>
    <row r="10" spans="2:6" x14ac:dyDescent="0.3">
      <c r="B10" t="s">
        <v>26</v>
      </c>
      <c r="C10" s="7">
        <v>0.85</v>
      </c>
      <c r="D10" s="7">
        <v>0.7</v>
      </c>
      <c r="E10" s="7">
        <v>0.6</v>
      </c>
      <c r="F10" s="7">
        <v>0.6</v>
      </c>
    </row>
    <row r="11" spans="2:6" x14ac:dyDescent="0.3">
      <c r="B11" t="s">
        <v>27</v>
      </c>
      <c r="C11" s="7">
        <v>0.85</v>
      </c>
      <c r="D11" s="7">
        <v>0.7</v>
      </c>
      <c r="E11" s="7">
        <v>0.6</v>
      </c>
      <c r="F11" s="7">
        <v>0.6</v>
      </c>
    </row>
    <row r="12" spans="2:6" x14ac:dyDescent="0.3">
      <c r="B12" t="s">
        <v>28</v>
      </c>
      <c r="C12" s="7">
        <v>0.85</v>
      </c>
      <c r="D12" s="7">
        <v>0.7</v>
      </c>
      <c r="E12" s="7">
        <v>0.6</v>
      </c>
      <c r="F12" s="7">
        <v>0.6</v>
      </c>
    </row>
    <row r="13" spans="2:6" x14ac:dyDescent="0.3">
      <c r="B13" t="s">
        <v>29</v>
      </c>
      <c r="C13" s="7">
        <v>0.85</v>
      </c>
      <c r="D13" s="7">
        <v>0.7</v>
      </c>
      <c r="E13" s="7">
        <v>0.6</v>
      </c>
      <c r="F13" s="7">
        <v>0.6</v>
      </c>
    </row>
    <row r="14" spans="2:6" x14ac:dyDescent="0.3">
      <c r="B14" t="s">
        <v>30</v>
      </c>
      <c r="C14" s="7">
        <v>0.7</v>
      </c>
      <c r="D14" s="7">
        <v>0.7</v>
      </c>
      <c r="E14" s="7">
        <v>0.7</v>
      </c>
      <c r="F14" s="7">
        <v>0.7</v>
      </c>
    </row>
    <row r="18" spans="2:6" ht="76.8" customHeight="1" x14ac:dyDescent="0.3">
      <c r="C18" s="36" t="s">
        <v>38</v>
      </c>
      <c r="D18" s="36"/>
      <c r="E18" s="36"/>
      <c r="F18" s="36"/>
    </row>
    <row r="19" spans="2:6" ht="28.8" x14ac:dyDescent="0.3">
      <c r="B19" s="5" t="s">
        <v>31</v>
      </c>
      <c r="C19" s="10">
        <v>0</v>
      </c>
      <c r="D19" s="10">
        <v>100</v>
      </c>
      <c r="E19" s="10">
        <v>150</v>
      </c>
      <c r="F19" s="10">
        <v>200</v>
      </c>
    </row>
    <row r="20" spans="2:6" x14ac:dyDescent="0.3">
      <c r="B20" t="s">
        <v>20</v>
      </c>
      <c r="C20" s="13">
        <f>C4/'Output-energy-to-services'!D$69</f>
        <v>2.125</v>
      </c>
      <c r="D20" s="13">
        <f>D4/'Output-energy-to-services'!E$69</f>
        <v>1.4285714285714286</v>
      </c>
      <c r="E20" s="13">
        <f>E4/'Output-energy-to-services'!F$69</f>
        <v>0.82191780821917804</v>
      </c>
      <c r="F20" s="13">
        <f>F4/'Output-energy-to-services'!G$69</f>
        <v>0.79999999999999993</v>
      </c>
    </row>
    <row r="21" spans="2:6" x14ac:dyDescent="0.3">
      <c r="B21" t="s">
        <v>21</v>
      </c>
      <c r="C21" s="13">
        <f>C5/'Output-energy-to-services'!D$69</f>
        <v>1.4999999999999998</v>
      </c>
      <c r="D21" s="13">
        <f>D5/'Output-energy-to-services'!E$69</f>
        <v>1.2244897959183674</v>
      </c>
      <c r="E21" s="13">
        <f>E5/'Output-energy-to-services'!F$69</f>
        <v>0.82191780821917804</v>
      </c>
      <c r="F21" s="13">
        <f>F5/'Output-energy-to-services'!G$69</f>
        <v>0.79999999999999993</v>
      </c>
    </row>
    <row r="22" spans="2:6" x14ac:dyDescent="0.3">
      <c r="B22" t="s">
        <v>22</v>
      </c>
      <c r="C22" s="13">
        <f>C6/'Output-energy-to-services'!D$69</f>
        <v>2.125</v>
      </c>
      <c r="D22" s="13">
        <f>D6/'Output-energy-to-services'!E$69</f>
        <v>1.4285714285714286</v>
      </c>
      <c r="E22" s="13">
        <f>E6/'Output-energy-to-services'!F$69</f>
        <v>0.82191780821917804</v>
      </c>
      <c r="F22" s="13">
        <f>F6/'Output-energy-to-services'!G$69</f>
        <v>0.79999999999999993</v>
      </c>
    </row>
    <row r="23" spans="2:6" x14ac:dyDescent="0.3">
      <c r="B23" t="s">
        <v>23</v>
      </c>
      <c r="C23" s="13">
        <f>C7/'Output-energy-to-services'!D$69</f>
        <v>2</v>
      </c>
      <c r="D23" s="13">
        <f>D7/'Output-energy-to-services'!E$69</f>
        <v>1.6326530612244898</v>
      </c>
      <c r="E23" s="13">
        <f>E7/'Output-energy-to-services'!F$69</f>
        <v>1.0958904109589043</v>
      </c>
      <c r="F23" s="13">
        <f>F7/'Output-energy-to-services'!G$69</f>
        <v>1.0666666666666667</v>
      </c>
    </row>
    <row r="24" spans="2:6" x14ac:dyDescent="0.3">
      <c r="B24" t="s">
        <v>24</v>
      </c>
      <c r="C24" s="13">
        <f>C8/'Output-energy-to-services'!D$69</f>
        <v>1.625</v>
      </c>
      <c r="D24" s="13">
        <f>D8/'Output-energy-to-services'!E$69</f>
        <v>1.0204081632653061</v>
      </c>
      <c r="E24" s="13">
        <f>E8/'Output-energy-to-services'!F$69</f>
        <v>0.54794520547945214</v>
      </c>
      <c r="F24" s="13">
        <f>F8/'Output-energy-to-services'!G$69</f>
        <v>0.53333333333333333</v>
      </c>
    </row>
    <row r="25" spans="2:6" x14ac:dyDescent="0.3">
      <c r="B25" t="s">
        <v>25</v>
      </c>
      <c r="C25" s="13">
        <f>C9/'Output-energy-to-services'!D$69</f>
        <v>1.625</v>
      </c>
      <c r="D25" s="13">
        <f>D9/'Output-energy-to-services'!E$69</f>
        <v>1.0204081632653061</v>
      </c>
      <c r="E25" s="13">
        <f>E9/'Output-energy-to-services'!F$69</f>
        <v>0.54794520547945214</v>
      </c>
      <c r="F25" s="13">
        <f>F9/'Output-energy-to-services'!G$69</f>
        <v>0.53333333333333333</v>
      </c>
    </row>
    <row r="26" spans="2:6" x14ac:dyDescent="0.3">
      <c r="B26" t="s">
        <v>26</v>
      </c>
      <c r="C26" s="13">
        <f>C10/'Output-energy-to-services'!D$69</f>
        <v>2.125</v>
      </c>
      <c r="D26" s="13">
        <f>D10/'Output-energy-to-services'!E$69</f>
        <v>1.4285714285714286</v>
      </c>
      <c r="E26" s="13">
        <f>E10/'Output-energy-to-services'!F$69</f>
        <v>0.82191780821917804</v>
      </c>
      <c r="F26" s="13">
        <f>F10/'Output-energy-to-services'!G$69</f>
        <v>0.79999999999999993</v>
      </c>
    </row>
    <row r="27" spans="2:6" x14ac:dyDescent="0.3">
      <c r="B27" t="s">
        <v>27</v>
      </c>
      <c r="C27" s="13">
        <f>C11/'Output-energy-to-services'!D$69</f>
        <v>2.125</v>
      </c>
      <c r="D27" s="13">
        <f>D11/'Output-energy-to-services'!E$69</f>
        <v>1.4285714285714286</v>
      </c>
      <c r="E27" s="13">
        <f>E11/'Output-energy-to-services'!F$69</f>
        <v>0.82191780821917804</v>
      </c>
      <c r="F27" s="13">
        <f>F11/'Output-energy-to-services'!G$69</f>
        <v>0.79999999999999993</v>
      </c>
    </row>
    <row r="28" spans="2:6" x14ac:dyDescent="0.3">
      <c r="B28" t="s">
        <v>28</v>
      </c>
      <c r="C28" s="13">
        <f>C12/'Output-energy-to-services'!D$69</f>
        <v>2.125</v>
      </c>
      <c r="D28" s="13">
        <f>D12/'Output-energy-to-services'!E$69</f>
        <v>1.4285714285714286</v>
      </c>
      <c r="E28" s="13">
        <f>E12/'Output-energy-to-services'!F$69</f>
        <v>0.82191780821917804</v>
      </c>
      <c r="F28" s="13">
        <f>F12/'Output-energy-to-services'!G$69</f>
        <v>0.79999999999999993</v>
      </c>
    </row>
    <row r="29" spans="2:6" x14ac:dyDescent="0.3">
      <c r="B29" t="s">
        <v>29</v>
      </c>
      <c r="C29" s="13">
        <f>C13/'Output-energy-to-services'!D$69</f>
        <v>2.125</v>
      </c>
      <c r="D29" s="13">
        <f>D13/'Output-energy-to-services'!E$69</f>
        <v>1.4285714285714286</v>
      </c>
      <c r="E29" s="13">
        <f>E13/'Output-energy-to-services'!F$69</f>
        <v>0.82191780821917804</v>
      </c>
      <c r="F29" s="13">
        <f>F13/'Output-energy-to-services'!G$69</f>
        <v>0.79999999999999993</v>
      </c>
    </row>
    <row r="30" spans="2:6" x14ac:dyDescent="0.3">
      <c r="B30" t="s">
        <v>30</v>
      </c>
      <c r="C30" s="13">
        <f>C14/'Output-energy-to-services'!D$69</f>
        <v>1.7499999999999998</v>
      </c>
      <c r="D30" s="13">
        <f>D14/'Output-energy-to-services'!E$69</f>
        <v>1.4285714285714286</v>
      </c>
      <c r="E30" s="13">
        <f>E14/'Output-energy-to-services'!F$69</f>
        <v>0.95890410958904104</v>
      </c>
      <c r="F30" s="13">
        <f>F14/'Output-energy-to-services'!G$69</f>
        <v>0.93333333333333324</v>
      </c>
    </row>
    <row r="33" spans="2:6" ht="28.8" customHeight="1" x14ac:dyDescent="0.3">
      <c r="C33" s="36" t="s">
        <v>48</v>
      </c>
      <c r="D33" s="36"/>
      <c r="E33" s="36"/>
      <c r="F33" s="36"/>
    </row>
    <row r="34" spans="2:6" ht="28.8" x14ac:dyDescent="0.3">
      <c r="B34" s="5" t="s">
        <v>31</v>
      </c>
      <c r="C34" s="10">
        <v>0</v>
      </c>
      <c r="D34" s="10">
        <v>100</v>
      </c>
      <c r="E34" s="10">
        <v>150</v>
      </c>
      <c r="F34" s="10">
        <v>200</v>
      </c>
    </row>
    <row r="35" spans="2:6" x14ac:dyDescent="0.3">
      <c r="B35" t="s">
        <v>20</v>
      </c>
      <c r="C35" s="13">
        <v>2.125</v>
      </c>
      <c r="D35" s="13">
        <v>1</v>
      </c>
      <c r="E35" s="13">
        <v>1</v>
      </c>
      <c r="F35" s="13">
        <v>1</v>
      </c>
    </row>
    <row r="36" spans="2:6" x14ac:dyDescent="0.3">
      <c r="B36" t="s">
        <v>21</v>
      </c>
      <c r="C36" s="13">
        <v>1.5</v>
      </c>
      <c r="D36" s="13">
        <v>1</v>
      </c>
      <c r="E36" s="13">
        <v>1</v>
      </c>
      <c r="F36" s="13">
        <v>1</v>
      </c>
    </row>
    <row r="37" spans="2:6" x14ac:dyDescent="0.3">
      <c r="B37" t="s">
        <v>22</v>
      </c>
      <c r="C37" s="13">
        <v>2.125</v>
      </c>
      <c r="D37" s="13">
        <v>1</v>
      </c>
      <c r="E37" s="13">
        <v>1</v>
      </c>
      <c r="F37" s="13">
        <v>1</v>
      </c>
    </row>
    <row r="38" spans="2:6" x14ac:dyDescent="0.3">
      <c r="B38" t="s">
        <v>23</v>
      </c>
      <c r="C38" s="13">
        <v>2</v>
      </c>
      <c r="D38" s="13">
        <v>1</v>
      </c>
      <c r="E38" s="13">
        <v>1</v>
      </c>
      <c r="F38" s="13">
        <v>1</v>
      </c>
    </row>
    <row r="39" spans="2:6" x14ac:dyDescent="0.3">
      <c r="B39" t="s">
        <v>24</v>
      </c>
      <c r="C39" s="13">
        <v>1.625</v>
      </c>
      <c r="D39" s="13">
        <v>1</v>
      </c>
      <c r="E39" s="13">
        <v>1</v>
      </c>
      <c r="F39" s="13">
        <v>1</v>
      </c>
    </row>
    <row r="40" spans="2:6" x14ac:dyDescent="0.3">
      <c r="B40" t="s">
        <v>25</v>
      </c>
      <c r="C40" s="13">
        <v>1.625</v>
      </c>
      <c r="D40" s="13">
        <v>1</v>
      </c>
      <c r="E40" s="13">
        <v>1</v>
      </c>
      <c r="F40" s="13">
        <v>1</v>
      </c>
    </row>
    <row r="41" spans="2:6" x14ac:dyDescent="0.3">
      <c r="B41" t="s">
        <v>26</v>
      </c>
      <c r="C41" s="13">
        <v>2.125</v>
      </c>
      <c r="D41" s="13">
        <v>1</v>
      </c>
      <c r="E41" s="13">
        <v>1</v>
      </c>
      <c r="F41" s="13">
        <v>1</v>
      </c>
    </row>
    <row r="42" spans="2:6" x14ac:dyDescent="0.3">
      <c r="B42" t="s">
        <v>27</v>
      </c>
      <c r="C42" s="13">
        <v>2.125</v>
      </c>
      <c r="D42" s="13">
        <v>1</v>
      </c>
      <c r="E42" s="13">
        <v>0.8</v>
      </c>
      <c r="F42" s="13">
        <v>0.8</v>
      </c>
    </row>
    <row r="43" spans="2:6" x14ac:dyDescent="0.3">
      <c r="B43" t="s">
        <v>28</v>
      </c>
      <c r="C43" s="13">
        <v>2.125</v>
      </c>
      <c r="D43" s="13">
        <v>1.2</v>
      </c>
      <c r="E43" s="13">
        <v>0.9</v>
      </c>
      <c r="F43" s="13">
        <v>0.9</v>
      </c>
    </row>
    <row r="44" spans="2:6" x14ac:dyDescent="0.3">
      <c r="B44" t="s">
        <v>29</v>
      </c>
      <c r="C44" s="13">
        <v>2.125</v>
      </c>
      <c r="D44" s="13">
        <v>1.2</v>
      </c>
      <c r="E44" s="13">
        <v>0.9</v>
      </c>
      <c r="F44" s="13">
        <v>0.9</v>
      </c>
    </row>
    <row r="45" spans="2:6" x14ac:dyDescent="0.3">
      <c r="B45" t="s">
        <v>30</v>
      </c>
      <c r="C45" s="13">
        <v>1.75</v>
      </c>
      <c r="D45" s="13">
        <v>1.2</v>
      </c>
      <c r="E45" s="13">
        <v>1</v>
      </c>
      <c r="F45" s="13">
        <v>1</v>
      </c>
    </row>
  </sheetData>
  <mergeCells count="3">
    <mergeCell ref="C2:F2"/>
    <mergeCell ref="C18:F18"/>
    <mergeCell ref="C33:F3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Output-energy-to-services</vt:lpstr>
      <vt:lpstr>Convergence check</vt:lpstr>
      <vt:lpstr>Self-energy-demand-to-services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Josh</dc:creator>
  <cp:lastModifiedBy>Josh</cp:lastModifiedBy>
  <dcterms:created xsi:type="dcterms:W3CDTF">2015-08-31T23:30:33Z</dcterms:created>
  <dcterms:modified xsi:type="dcterms:W3CDTF">2015-09-03T03:04:50Z</dcterms:modified>
</cp:coreProperties>
</file>